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dyadler\Google Drive\ALTLoan\"/>
    </mc:Choice>
  </mc:AlternateContent>
  <xr:revisionPtr revIDLastSave="0" documentId="8_{5DC2CB33-E1B1-470F-B4A9-9C95DB776487}" xr6:coauthVersionLast="37" xr6:coauthVersionMax="37" xr10:uidLastSave="{00000000-0000-0000-0000-000000000000}"/>
  <bookViews>
    <workbookView xWindow="0" yWindow="0" windowWidth="26250" windowHeight="9885" activeTab="1" xr2:uid="{00000000-000D-0000-FFFF-FFFF00000000}"/>
  </bookViews>
  <sheets>
    <sheet name="User Guide" sheetId="6" r:id="rId1"/>
    <sheet name="Bank Statement Worksheet" sheetId="7" r:id="rId2"/>
    <sheet name="Lookup" sheetId="2" state="hidden" r:id="rId3"/>
  </sheets>
  <definedNames>
    <definedName name="_xlnm.Print_Area" localSheetId="1">'Bank Statement Worksheet'!$B$1:$R$57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 s="1"/>
  <c r="C6" i="2" s="1"/>
  <c r="C7" i="2" s="1"/>
  <c r="P26" i="7" l="1"/>
  <c r="K32" i="7" l="1"/>
  <c r="K33" i="7"/>
  <c r="K34" i="7"/>
  <c r="K35" i="7"/>
  <c r="K36" i="7"/>
  <c r="K37" i="7"/>
  <c r="K38" i="7"/>
  <c r="K39" i="7"/>
  <c r="K40" i="7"/>
  <c r="K41" i="7"/>
  <c r="K42" i="7"/>
  <c r="K43" i="7"/>
  <c r="S8" i="7" l="1"/>
  <c r="Q12" i="7" l="1"/>
  <c r="Q13" i="7"/>
  <c r="Q11" i="7"/>
  <c r="O12" i="7"/>
  <c r="O13" i="7"/>
  <c r="O11" i="7"/>
  <c r="O35" i="7"/>
  <c r="Q34" i="7"/>
  <c r="O34" i="7"/>
  <c r="J44" i="7"/>
  <c r="I44" i="7"/>
  <c r="H44" i="7"/>
  <c r="G44" i="7"/>
  <c r="F44" i="7"/>
  <c r="P20" i="7" s="1"/>
  <c r="K31" i="7"/>
  <c r="K30" i="7"/>
  <c r="K29" i="7"/>
  <c r="K28" i="7"/>
  <c r="K27" i="7"/>
  <c r="K26" i="7"/>
  <c r="K25" i="7"/>
  <c r="K24" i="7"/>
  <c r="K23" i="7"/>
  <c r="K22" i="7"/>
  <c r="K21" i="7"/>
  <c r="K20" i="7"/>
  <c r="B20" i="7"/>
  <c r="B32" i="7" s="1"/>
  <c r="K19" i="7"/>
  <c r="K18" i="7"/>
  <c r="K17" i="7"/>
  <c r="K16" i="7"/>
  <c r="K15" i="7"/>
  <c r="K14" i="7"/>
  <c r="K13" i="7"/>
  <c r="K12" i="7"/>
  <c r="K11" i="7"/>
  <c r="K10" i="7"/>
  <c r="K9" i="7"/>
  <c r="C9" i="7"/>
  <c r="C10" i="7" s="1"/>
  <c r="K8" i="7"/>
  <c r="P22" i="7" l="1"/>
  <c r="O14" i="7"/>
  <c r="Q16" i="7"/>
  <c r="Q14" i="7"/>
  <c r="O16" i="7"/>
  <c r="Q17" i="7"/>
  <c r="Q15" i="7"/>
  <c r="O17" i="7"/>
  <c r="O15" i="7"/>
  <c r="K44" i="7"/>
  <c r="C11" i="7"/>
  <c r="B9" i="7"/>
  <c r="B21" i="7" s="1"/>
  <c r="B33" i="7" s="1"/>
  <c r="P34" i="7" l="1"/>
  <c r="P25" i="7"/>
  <c r="P21" i="7"/>
  <c r="P29" i="7" s="1"/>
  <c r="B10" i="7"/>
  <c r="B22" i="7" s="1"/>
  <c r="B34" i="7" s="1"/>
  <c r="P23" i="7"/>
  <c r="C12" i="7"/>
  <c r="P24" i="7" l="1"/>
  <c r="P27" i="7" s="1"/>
  <c r="B11" i="7"/>
  <c r="B23" i="7" s="1"/>
  <c r="B35" i="7" s="1"/>
  <c r="C13" i="7"/>
  <c r="B12" i="7"/>
  <c r="B24" i="7" s="1"/>
  <c r="B36" i="7" s="1"/>
  <c r="P28" i="7" l="1"/>
  <c r="P31" i="7" s="1"/>
  <c r="C14" i="7"/>
  <c r="B13" i="7"/>
  <c r="B25" i="7" s="1"/>
  <c r="B37" i="7" s="1"/>
  <c r="B14" i="7" l="1"/>
  <c r="B26" i="7" s="1"/>
  <c r="B38" i="7" s="1"/>
  <c r="C15" i="7"/>
  <c r="C16" i="7" l="1"/>
  <c r="B15" i="7"/>
  <c r="B27" i="7" s="1"/>
  <c r="B39" i="7" s="1"/>
  <c r="C17" i="7" l="1"/>
  <c r="B16" i="7"/>
  <c r="B28" i="7" s="1"/>
  <c r="B40" i="7" s="1"/>
  <c r="C18" i="7" l="1"/>
  <c r="B17" i="7"/>
  <c r="B29" i="7" s="1"/>
  <c r="B41" i="7" s="1"/>
  <c r="B18" i="7" l="1"/>
  <c r="B30" i="7" s="1"/>
  <c r="B42" i="7" s="1"/>
  <c r="C19" i="7"/>
  <c r="C20" i="7" l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B19" i="7"/>
  <c r="B31" i="7" s="1"/>
  <c r="B43" i="7" s="1"/>
</calcChain>
</file>

<file path=xl/sharedStrings.xml><?xml version="1.0" encoding="utf-8"?>
<sst xmlns="http://schemas.openxmlformats.org/spreadsheetml/2006/main" count="148" uniqueCount="106">
  <si>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</si>
  <si>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</si>
  <si>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</si>
  <si>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</si>
  <si>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</si>
  <si>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</si>
  <si>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</si>
  <si>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</si>
  <si>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</si>
  <si>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</si>
  <si>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</si>
  <si>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</si>
  <si>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</si>
  <si>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</si>
  <si>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YEAR</t>
  </si>
  <si>
    <t>Borrower:</t>
  </si>
  <si>
    <t>Broker/Company:</t>
  </si>
  <si>
    <t>Loan Officer:</t>
  </si>
  <si>
    <t>INCOME ANALYSIS</t>
  </si>
  <si>
    <t>Months Reviewed</t>
  </si>
  <si>
    <t>Financial Institution:</t>
  </si>
  <si>
    <t>Account Number:</t>
  </si>
  <si>
    <t>Underwriter (Internal Only):</t>
  </si>
  <si>
    <t>AMOUNT</t>
  </si>
  <si>
    <t>DESCRIPTION</t>
  </si>
  <si>
    <t>PROGRAM REQUIREMENTS</t>
  </si>
  <si>
    <t>DEPOSITS TO BE EXCLUDED</t>
  </si>
  <si>
    <t>GROSS DEPOSITS</t>
  </si>
  <si>
    <t>Total Of Gross Deposits</t>
  </si>
  <si>
    <t>Total Net Deposits</t>
  </si>
  <si>
    <t>QUALIFICATION:</t>
  </si>
  <si>
    <t>Notes</t>
  </si>
  <si>
    <t>Borrower Details:</t>
  </si>
  <si>
    <t>Calculated Field</t>
  </si>
  <si>
    <t>The below fields are required inputs from the user:</t>
  </si>
  <si>
    <t>Dates for all other deposits will automatically be calculated.</t>
  </si>
  <si>
    <t>Please refer to the User Guide tab for any questions.</t>
  </si>
  <si>
    <t>Results and Calculated Fields</t>
  </si>
  <si>
    <t>Results from user inputs will be provided in the following cells:</t>
  </si>
  <si>
    <t>User Input Fields</t>
  </si>
  <si>
    <t>Setting the date for Gross Deposits</t>
  </si>
  <si>
    <t>Final Results will be provided here:</t>
  </si>
  <si>
    <t>Select a year from the dropdown menu located in the upper-leftmost year.</t>
  </si>
  <si>
    <t>Select a month from the dropdown menu located in the upper-leftmost month.</t>
  </si>
  <si>
    <t>Under Income Analysis:</t>
  </si>
  <si>
    <t>Under Borrower Details:</t>
  </si>
  <si>
    <t>Under Deposits to be Excluded:</t>
  </si>
  <si>
    <t>Any gross deposits applicable during each respective month/year.</t>
  </si>
  <si>
    <t># NSFs</t>
  </si>
  <si>
    <t>OPENING BALANCE</t>
  </si>
  <si>
    <t>ENDING BALANCE</t>
  </si>
  <si>
    <t>Comments</t>
  </si>
  <si>
    <t>REASON FOR DEDUCTION</t>
  </si>
  <si>
    <t>MONTHLY NET DEPOSITS</t>
  </si>
  <si>
    <t>INCOME ANALYSIS METHOD</t>
  </si>
  <si>
    <t>CPA Prepared Business Expense Statement</t>
  </si>
  <si>
    <t>USER INPUTS</t>
  </si>
  <si>
    <t>2) An expense statement (letter) prepared by CPA/Tax preparer specifying business expenses as a percentage of the total gross sales.</t>
  </si>
  <si>
    <r>
      <t xml:space="preserve">Maximum DTI is 43%, up to 50% DTI available with comp factors </t>
    </r>
    <r>
      <rPr>
        <b/>
        <sz val="11"/>
        <color rgb="FF000000"/>
        <rFont val="Tw Cen MT"/>
        <family val="2"/>
      </rPr>
      <t>|</t>
    </r>
    <r>
      <rPr>
        <sz val="11"/>
        <color rgb="FF000000"/>
        <rFont val="Tw Cen MT"/>
        <family val="2"/>
      </rPr>
      <t xml:space="preserve"> Minimum FICO is 580</t>
    </r>
  </si>
  <si>
    <r>
      <t xml:space="preserve">Minimum of 24 months statements required </t>
    </r>
    <r>
      <rPr>
        <b/>
        <sz val="11"/>
        <color rgb="FF000000"/>
        <rFont val="Tw Cen MT"/>
        <family val="2"/>
      </rPr>
      <t>|</t>
    </r>
    <r>
      <rPr>
        <sz val="11"/>
        <color rgb="FF000000"/>
        <rFont val="Tw Cen MT"/>
        <family val="2"/>
      </rPr>
      <t xml:space="preserve"> Maximum 1 Account (exceptions available)</t>
    </r>
  </si>
  <si>
    <t>Total Net Expenses</t>
  </si>
  <si>
    <t>Monthly Net Income</t>
  </si>
  <si>
    <t>Minimum Monthly Net Income</t>
  </si>
  <si>
    <t>Net Deposits/Gross Receipts</t>
  </si>
  <si>
    <t>Under Income Analysis Method:</t>
  </si>
  <si>
    <t>Use the dropdown menu to select one of the following options:</t>
  </si>
  <si>
    <t>Each selection will display the required fields necessary for the calculations.</t>
  </si>
  <si>
    <t>Under Gross Deposits:</t>
  </si>
  <si>
    <t>Any deposits to be excluded during each respective month/year.</t>
  </si>
  <si>
    <t>Results for each field will vary. This is determined by the Income Analysis Method selected by the user.</t>
  </si>
  <si>
    <t>Please contact us for any questions regarding exceptions.</t>
  </si>
  <si>
    <t>Net Income</t>
  </si>
  <si>
    <t>Total Expenses</t>
  </si>
  <si>
    <t>Monthly Expense Ratio Earnings</t>
  </si>
  <si>
    <t>24 Month Borrower Prepared P&amp;L Statement</t>
  </si>
  <si>
    <t>24 Month CPA Compiled P&amp;L Statement</t>
  </si>
  <si>
    <t>24 Month P&amp;L Statement</t>
  </si>
  <si>
    <t>Percentage of Ownership:</t>
  </si>
  <si>
    <t>Does the business sell goods or offer services:</t>
  </si>
  <si>
    <t>Does the business pay employees/contractors:</t>
  </si>
  <si>
    <t>Does the business rent space:</t>
  </si>
  <si>
    <t>Annual Sales:</t>
  </si>
  <si>
    <t>Total Number of Employees:</t>
  </si>
  <si>
    <t>Yes</t>
  </si>
  <si>
    <t>No</t>
  </si>
  <si>
    <t>End of Most Recent Statement:</t>
  </si>
  <si>
    <t>4) A 24 Month CPA complied P&amp;L Statement with a minimum 3-months of business bank statements covering the most recent 3-month period.</t>
  </si>
  <si>
    <t>Business/Entity Name:</t>
  </si>
  <si>
    <t>Business Information</t>
  </si>
  <si>
    <t>Primary Borrower must be self-employed, 4 options exist to determine qualifying income.</t>
  </si>
  <si>
    <t>Under Business Information:</t>
  </si>
  <si>
    <t>If the user has selected: 24 Month Borrower Prepared P&amp;L Statement:</t>
  </si>
  <si>
    <t>Please also describe the business and comment why the expense ratio is reasonable.</t>
  </si>
  <si>
    <t>Months to Review</t>
  </si>
  <si>
    <t>12 Months</t>
  </si>
  <si>
    <t>24 Months</t>
  </si>
  <si>
    <t>P&amp;L Statement</t>
  </si>
  <si>
    <t>Borrower Prepared P&amp;L Statement</t>
  </si>
  <si>
    <t>CPA Compiled P&amp;L Statement</t>
  </si>
  <si>
    <t>Business Bank Statements</t>
  </si>
  <si>
    <t>1) CPA/Tax Preparer P&amp;L.  Gross Sales on P&amp;L must be supported by bank statements.  Deposits on bank statements must be no more than 10% below the gross sales reflected on the P&amp;L. Eligibile for 12 or 24-months of business bank statements covering the most recent time period.</t>
  </si>
  <si>
    <t>3) A 12 or 24-month P&amp;L prepared and signed by the borrower.</t>
  </si>
  <si>
    <t xml:space="preserve">A business license or a letter from the business's tax professional certifying two years of self-employment in same line of business. </t>
  </si>
  <si>
    <t>ALTLOAN BUSINESS BANK STATEMENT WORKSHEET USER GUIDE</t>
  </si>
  <si>
    <t>ALTLOAN BUSINESS BANK STATEMENT WORKSHEET</t>
  </si>
  <si>
    <t>See ALTLOAN Matrices for acceptable credit grade and LTV combinations.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</si>
</sst>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;;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sz val="11"/>
      <name val="Tw Cen MT"/>
      <family val="2"/>
    </font>
    <font>
      <b/>
      <sz val="11"/>
      <color theme="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7" xfId="0" applyFont="1" applyFill="1" applyBorder="1"/>
    <xf numFmtId="0" fontId="3" fillId="0" borderId="3" xfId="0" applyFont="1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4" xfId="0" applyFont="1" applyFill="1" applyBorder="1"/>
    <xf numFmtId="44" fontId="6" fillId="0" borderId="0" xfId="1" applyFont="1" applyFill="1" applyBorder="1" applyAlignment="1"/>
    <xf numFmtId="0" fontId="3" fillId="0" borderId="3" xfId="0" applyFont="1" applyBorder="1"/>
    <xf numFmtId="0" fontId="3" fillId="0" borderId="0" xfId="0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4" fontId="3" fillId="0" borderId="0" xfId="1" applyFont="1" applyFill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Alignment="1" applyProtection="1"/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3" fillId="0" borderId="12" xfId="1" applyNumberFormat="1" applyFont="1" applyFill="1" applyBorder="1" applyProtection="1"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2" fontId="2" fillId="0" borderId="0" xfId="1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8" fillId="0" borderId="0" xfId="2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Protection="1"/>
    <xf numFmtId="0" fontId="2" fillId="0" borderId="12" xfId="0" applyFont="1" applyFill="1" applyBorder="1" applyProtection="1">
      <protection locked="0"/>
    </xf>
    <xf numFmtId="164" fontId="2" fillId="2" borderId="12" xfId="1" applyNumberFormat="1" applyFont="1" applyFill="1" applyBorder="1" applyAlignment="1" applyProtection="1">
      <alignment horizontal="center"/>
      <protection locked="0"/>
    </xf>
    <xf numFmtId="164" fontId="2" fillId="2" borderId="12" xfId="1" applyNumberFormat="1" applyFont="1" applyFill="1" applyBorder="1" applyProtection="1"/>
    <xf numFmtId="7" fontId="2" fillId="2" borderId="12" xfId="1" applyNumberFormat="1" applyFont="1" applyFill="1" applyBorder="1" applyProtection="1"/>
    <xf numFmtId="2" fontId="2" fillId="2" borderId="12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hidden="1"/>
    </xf>
    <xf numFmtId="10" fontId="8" fillId="0" borderId="0" xfId="2" applyNumberFormat="1" applyFont="1" applyFill="1" applyBorder="1" applyProtection="1"/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/>
    <xf numFmtId="0" fontId="3" fillId="0" borderId="10" xfId="0" applyFont="1" applyBorder="1"/>
    <xf numFmtId="0" fontId="3" fillId="0" borderId="4" xfId="0" applyFont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3" borderId="18" xfId="0" applyNumberFormat="1" applyFont="1" applyFill="1" applyBorder="1" applyAlignment="1" applyProtection="1">
      <alignment horizontal="left"/>
      <protection locked="0"/>
    </xf>
    <xf numFmtId="0" fontId="2" fillId="3" borderId="19" xfId="0" applyNumberFormat="1" applyFont="1" applyFill="1" applyBorder="1" applyAlignment="1" applyProtection="1">
      <alignment horizontal="left"/>
      <protection locked="0"/>
    </xf>
    <xf numFmtId="0" fontId="2" fillId="3" borderId="20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18" xfId="0" applyNumberFormat="1" applyFont="1" applyFill="1" applyBorder="1" applyAlignment="1" applyProtection="1">
      <alignment horizontal="left"/>
      <protection locked="0"/>
    </xf>
    <xf numFmtId="164" fontId="3" fillId="0" borderId="19" xfId="0" applyNumberFormat="1" applyFont="1" applyFill="1" applyBorder="1" applyAlignment="1" applyProtection="1">
      <alignment horizontal="left"/>
      <protection locked="0"/>
    </xf>
    <xf numFmtId="164" fontId="3" fillId="0" borderId="20" xfId="0" applyNumberFormat="1" applyFont="1" applyFill="1" applyBorder="1" applyAlignment="1" applyProtection="1">
      <alignment horizontal="left"/>
      <protection locked="0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3" fillId="0" borderId="19" xfId="0" applyNumberFormat="1" applyFont="1" applyFill="1" applyBorder="1" applyAlignment="1" applyProtection="1">
      <alignment horizontal="left"/>
      <protection locked="0"/>
    </xf>
    <xf numFmtId="0" fontId="3" fillId="0" borderId="2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6" fillId="0" borderId="0" xfId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9" fontId="3" fillId="0" borderId="18" xfId="2" applyFont="1" applyFill="1" applyBorder="1" applyAlignment="1" applyProtection="1">
      <alignment horizontal="left"/>
      <protection locked="0"/>
    </xf>
    <xf numFmtId="9" fontId="3" fillId="0" borderId="19" xfId="2" applyFont="1" applyFill="1" applyBorder="1" applyAlignment="1" applyProtection="1">
      <alignment horizontal="left"/>
      <protection locked="0"/>
    </xf>
    <xf numFmtId="9" fontId="3" fillId="0" borderId="20" xfId="2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19" xfId="0" applyNumberFormat="1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numFmt numFmtId="14" formatCode="0.00%"/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</xdr:rowOff>
    </xdr:from>
    <xdr:to>
      <xdr:col>6</xdr:col>
      <xdr:colOff>285093</xdr:colOff>
      <xdr:row>4</xdr:row>
      <xdr:rowOff>66676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D0E278-9B86-455F-8C42-C2DD2834D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80976"/>
          <a:ext cx="2609193" cy="685800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25</xdr:row>
      <xdr:rowOff>142875</xdr:rowOff>
    </xdr:from>
    <xdr:to>
      <xdr:col>21</xdr:col>
      <xdr:colOff>28575</xdr:colOff>
      <xdr:row>28</xdr:row>
      <xdr:rowOff>180167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E08B3AC-C612-453B-AD4C-B6FA0ABCB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4762500"/>
          <a:ext cx="6838950" cy="580217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48</xdr:row>
      <xdr:rowOff>76200</xdr:rowOff>
    </xdr:from>
    <xdr:to>
      <xdr:col>6</xdr:col>
      <xdr:colOff>566752</xdr:colOff>
      <xdr:row>54</xdr:row>
      <xdr:rowOff>19050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C54C203-F555-44E2-8444-0FAD7C723F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3046"/>
        <a:stretch/>
      </xdr:blipFill>
      <xdr:spPr>
        <a:xfrm>
          <a:off x="628650" y="8915400"/>
          <a:ext cx="3186127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55</xdr:row>
      <xdr:rowOff>76199</xdr:rowOff>
    </xdr:from>
    <xdr:to>
      <xdr:col>7</xdr:col>
      <xdr:colOff>52402</xdr:colOff>
      <xdr:row>63</xdr:row>
      <xdr:rowOff>177798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6995376-A184-4A09-A108-F38FE12E7D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53"/>
        <a:stretch/>
      </xdr:blipFill>
      <xdr:spPr>
        <a:xfrm>
          <a:off x="723900" y="10201274"/>
          <a:ext cx="3186127" cy="154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171450</xdr:rowOff>
    </xdr:from>
    <xdr:to>
      <xdr:col>3</xdr:col>
      <xdr:colOff>1180443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8E277-6E19-478D-B080-04CBC26F3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71450"/>
          <a:ext cx="260919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3:X79"/>
  <sheetViews>
    <sheetView topLeftCell="A49" workbookViewId="0">
      <selection activeCell="L43" sqref="L43"/>
    </sheetView>
  </sheetViews>
  <sheetFormatPr defaultRowHeight="14.25" x14ac:dyDescent="0.2"/>
  <cols>
    <col min="1" max="1" width="3" style="3" customWidth="1"/>
    <col min="2" max="7" width="9.140625" style="3"/>
    <col min="8" max="8" width="14" style="3" customWidth="1"/>
    <col min="9" max="16384" width="9.140625" style="3"/>
  </cols>
  <sheetData>
    <row r="3" spans="2:24" ht="20.25" x14ac:dyDescent="0.3">
      <c r="B3" s="12"/>
      <c r="C3" s="12"/>
      <c r="D3" s="12"/>
      <c r="E3" s="12"/>
      <c r="F3" s="12"/>
      <c r="G3" s="78" t="s">
        <v>103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7" spans="2:24" ht="15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15" thickBot="1" x14ac:dyDescent="0.25">
      <c r="B8" s="125" t="s">
        <v>39</v>
      </c>
      <c r="C8" s="126"/>
      <c r="D8" s="126"/>
      <c r="E8" s="126"/>
      <c r="F8" s="126"/>
      <c r="G8" s="126"/>
      <c r="H8" s="127"/>
      <c r="I8" s="1"/>
      <c r="J8" s="125" t="s">
        <v>37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7"/>
      <c r="W8" s="1"/>
      <c r="X8" s="1"/>
    </row>
    <row r="9" spans="2:24" x14ac:dyDescent="0.2">
      <c r="B9" s="4" t="s">
        <v>34</v>
      </c>
      <c r="C9" s="1"/>
      <c r="D9" s="1"/>
      <c r="E9" s="1"/>
      <c r="F9" s="1"/>
      <c r="G9" s="1"/>
      <c r="H9" s="5"/>
      <c r="I9" s="1"/>
      <c r="J9" s="4" t="s">
        <v>38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  <c r="W9" s="1"/>
      <c r="X9" s="1"/>
    </row>
    <row r="10" spans="2:24" x14ac:dyDescent="0.2">
      <c r="B10" s="6"/>
      <c r="C10" s="7"/>
      <c r="D10" s="7"/>
      <c r="E10" s="7"/>
      <c r="F10" s="7"/>
      <c r="G10" s="7"/>
      <c r="H10" s="5"/>
      <c r="I10" s="1"/>
      <c r="J10" s="6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5"/>
      <c r="W10" s="1"/>
      <c r="X10" s="1"/>
    </row>
    <row r="11" spans="2:24" x14ac:dyDescent="0.2">
      <c r="B11" s="4" t="s">
        <v>64</v>
      </c>
      <c r="C11" s="1"/>
      <c r="D11" s="1"/>
      <c r="E11" s="1"/>
      <c r="F11" s="1"/>
      <c r="G11" s="1"/>
      <c r="H11" s="5"/>
      <c r="I11" s="1"/>
      <c r="J11" s="4" t="s">
        <v>44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"/>
      <c r="W11" s="1"/>
      <c r="X11" s="1"/>
    </row>
    <row r="12" spans="2:24" x14ac:dyDescent="0.2">
      <c r="B12" s="8"/>
      <c r="C12" s="1" t="s">
        <v>65</v>
      </c>
      <c r="D12" s="1"/>
      <c r="E12" s="1"/>
      <c r="F12" s="1"/>
      <c r="G12" s="1"/>
      <c r="H12" s="5"/>
      <c r="I12" s="1"/>
      <c r="J12" s="8"/>
      <c r="K12" s="1" t="s">
        <v>28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5"/>
      <c r="W12" s="1"/>
      <c r="X12" s="1"/>
    </row>
    <row r="13" spans="2:24" x14ac:dyDescent="0.2">
      <c r="B13" s="6"/>
      <c r="C13" s="7"/>
      <c r="D13" s="7"/>
      <c r="E13" s="7"/>
      <c r="F13" s="7"/>
      <c r="G13" s="7"/>
      <c r="H13" s="13"/>
      <c r="I13" s="1"/>
      <c r="J13" s="8"/>
      <c r="K13" s="1" t="s">
        <v>29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5"/>
      <c r="W13" s="1"/>
      <c r="X13" s="1"/>
    </row>
    <row r="14" spans="2:24" x14ac:dyDescent="0.2">
      <c r="B14" s="6"/>
      <c r="C14" s="7" t="s">
        <v>76</v>
      </c>
      <c r="D14" s="7"/>
      <c r="E14" s="7"/>
      <c r="F14" s="7"/>
      <c r="G14" s="7"/>
      <c r="H14" s="13"/>
      <c r="I14" s="1"/>
      <c r="J14" s="8"/>
      <c r="K14" s="1" t="s">
        <v>72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5"/>
      <c r="W14" s="1"/>
      <c r="X14" s="1"/>
    </row>
    <row r="15" spans="2:24" x14ac:dyDescent="0.2">
      <c r="B15" s="6"/>
      <c r="C15" s="7" t="s">
        <v>55</v>
      </c>
      <c r="D15" s="7"/>
      <c r="E15" s="7"/>
      <c r="F15" s="7"/>
      <c r="G15" s="7"/>
      <c r="H15" s="13"/>
      <c r="I15" s="1"/>
      <c r="J15" s="8"/>
      <c r="K15" s="1" t="s">
        <v>71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5"/>
      <c r="W15" s="1"/>
      <c r="X15" s="1"/>
    </row>
    <row r="16" spans="2:24" x14ac:dyDescent="0.2">
      <c r="B16" s="6"/>
      <c r="C16" s="7" t="s">
        <v>74</v>
      </c>
      <c r="D16" s="7"/>
      <c r="E16" s="7"/>
      <c r="F16" s="7"/>
      <c r="G16" s="7"/>
      <c r="H16" s="13"/>
      <c r="I16" s="1"/>
      <c r="J16" s="8"/>
      <c r="K16" s="1" t="s">
        <v>60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5"/>
      <c r="W16" s="1"/>
      <c r="X16" s="1"/>
    </row>
    <row r="17" spans="2:24" x14ac:dyDescent="0.2">
      <c r="B17" s="6"/>
      <c r="C17" s="7" t="s">
        <v>75</v>
      </c>
      <c r="D17" s="7"/>
      <c r="E17" s="7"/>
      <c r="F17" s="7"/>
      <c r="G17" s="7"/>
      <c r="H17" s="13"/>
      <c r="I17" s="1"/>
      <c r="J17" s="8"/>
      <c r="K17" s="1" t="s">
        <v>73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5"/>
      <c r="W17" s="1"/>
      <c r="X17" s="1"/>
    </row>
    <row r="18" spans="2:24" x14ac:dyDescent="0.2">
      <c r="B18" s="6"/>
      <c r="C18" s="7"/>
      <c r="D18" s="7"/>
      <c r="E18" s="7"/>
      <c r="F18" s="7"/>
      <c r="G18" s="7"/>
      <c r="H18" s="13"/>
      <c r="I18" s="1"/>
      <c r="J18" s="8"/>
      <c r="K18" s="1" t="s">
        <v>19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5"/>
      <c r="W18" s="1"/>
      <c r="X18" s="1"/>
    </row>
    <row r="19" spans="2:24" x14ac:dyDescent="0.2">
      <c r="B19" s="6"/>
      <c r="C19" s="82" t="s">
        <v>66</v>
      </c>
      <c r="D19" s="82"/>
      <c r="E19" s="82"/>
      <c r="F19" s="82"/>
      <c r="G19" s="82"/>
      <c r="H19" s="83"/>
      <c r="I19" s="1"/>
      <c r="J19" s="8"/>
      <c r="K19" s="1" t="s">
        <v>61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5"/>
      <c r="W19" s="1"/>
      <c r="X19" s="1"/>
    </row>
    <row r="20" spans="2:24" x14ac:dyDescent="0.2">
      <c r="B20" s="6"/>
      <c r="C20" s="82"/>
      <c r="D20" s="82"/>
      <c r="E20" s="82"/>
      <c r="F20" s="82"/>
      <c r="G20" s="82"/>
      <c r="H20" s="83"/>
      <c r="I20" s="1"/>
      <c r="J20" s="8"/>
      <c r="K20" s="1" t="s">
        <v>62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5"/>
      <c r="W20" s="1"/>
      <c r="X20" s="1"/>
    </row>
    <row r="21" spans="2:24" x14ac:dyDescent="0.2">
      <c r="B21" s="6"/>
      <c r="C21" s="7"/>
      <c r="D21" s="7"/>
      <c r="E21" s="7"/>
      <c r="F21" s="7"/>
      <c r="G21" s="7"/>
      <c r="H21" s="13"/>
      <c r="I21" s="1"/>
      <c r="J21" s="4"/>
      <c r="K21" s="7" t="s">
        <v>63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13"/>
      <c r="W21" s="1"/>
      <c r="X21" s="1"/>
    </row>
    <row r="22" spans="2:24" x14ac:dyDescent="0.2">
      <c r="B22" s="4" t="s">
        <v>45</v>
      </c>
      <c r="C22" s="1"/>
      <c r="D22" s="1"/>
      <c r="E22" s="7"/>
      <c r="F22" s="7"/>
      <c r="G22" s="7"/>
      <c r="H22" s="13"/>
      <c r="I22" s="1"/>
      <c r="J22" s="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3"/>
      <c r="W22" s="1"/>
      <c r="X22" s="1"/>
    </row>
    <row r="23" spans="2:24" x14ac:dyDescent="0.2">
      <c r="B23" s="8"/>
      <c r="C23" s="2" t="s">
        <v>15</v>
      </c>
      <c r="D23" s="2"/>
      <c r="E23" s="7"/>
      <c r="F23" s="7"/>
      <c r="G23" s="7"/>
      <c r="H23" s="13"/>
      <c r="I23" s="1"/>
      <c r="J23" s="6"/>
      <c r="K23" s="7" t="s">
        <v>69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13"/>
      <c r="W23" s="1"/>
      <c r="X23" s="1"/>
    </row>
    <row r="24" spans="2:24" x14ac:dyDescent="0.2">
      <c r="B24" s="8"/>
      <c r="C24" s="2" t="s">
        <v>87</v>
      </c>
      <c r="D24" s="2"/>
      <c r="E24" s="7"/>
      <c r="F24" s="7"/>
      <c r="G24" s="7"/>
      <c r="H24" s="13"/>
      <c r="I24" s="1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"/>
      <c r="W24" s="1"/>
      <c r="X24" s="1"/>
    </row>
    <row r="25" spans="2:24" x14ac:dyDescent="0.2">
      <c r="B25" s="8"/>
      <c r="C25" s="2" t="s">
        <v>20</v>
      </c>
      <c r="D25" s="2"/>
      <c r="E25" s="7"/>
      <c r="F25" s="7"/>
      <c r="G25" s="7"/>
      <c r="H25" s="13"/>
      <c r="I25" s="1"/>
      <c r="J25" s="4" t="s">
        <v>41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1"/>
      <c r="X25" s="1"/>
    </row>
    <row r="26" spans="2:24" x14ac:dyDescent="0.2">
      <c r="B26" s="8"/>
      <c r="C26" s="2" t="s">
        <v>21</v>
      </c>
      <c r="D26" s="2"/>
      <c r="E26" s="7"/>
      <c r="F26" s="7"/>
      <c r="G26" s="7"/>
      <c r="H26" s="13"/>
      <c r="I26" s="1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/>
      <c r="W26" s="1"/>
      <c r="X26" s="1"/>
    </row>
    <row r="27" spans="2:24" x14ac:dyDescent="0.2">
      <c r="B27" s="8"/>
      <c r="C27" s="2" t="s">
        <v>16</v>
      </c>
      <c r="D27" s="2"/>
      <c r="E27" s="7"/>
      <c r="F27" s="7"/>
      <c r="G27" s="7"/>
      <c r="H27" s="13"/>
      <c r="I27" s="1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1"/>
      <c r="X27" s="1"/>
    </row>
    <row r="28" spans="2:24" x14ac:dyDescent="0.2">
      <c r="B28" s="6"/>
      <c r="C28" s="7" t="s">
        <v>17</v>
      </c>
      <c r="D28" s="7"/>
      <c r="E28" s="7"/>
      <c r="F28" s="7"/>
      <c r="G28" s="7"/>
      <c r="H28" s="13"/>
      <c r="I28" s="1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1"/>
      <c r="X28" s="1"/>
    </row>
    <row r="29" spans="2:24" x14ac:dyDescent="0.2">
      <c r="B29" s="6"/>
      <c r="C29" s="7" t="s">
        <v>22</v>
      </c>
      <c r="D29" s="7"/>
      <c r="E29" s="1"/>
      <c r="F29" s="1"/>
      <c r="G29" s="1"/>
      <c r="H29" s="5"/>
      <c r="I29" s="1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1"/>
      <c r="X29" s="1"/>
    </row>
    <row r="30" spans="2:24" x14ac:dyDescent="0.2">
      <c r="B30" s="6"/>
      <c r="C30" s="7"/>
      <c r="D30" s="7"/>
      <c r="E30" s="1"/>
      <c r="F30" s="1"/>
      <c r="G30" s="1"/>
      <c r="H30" s="5"/>
      <c r="I30" s="1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3"/>
      <c r="W30" s="1"/>
      <c r="X30" s="1"/>
    </row>
    <row r="31" spans="2:24" x14ac:dyDescent="0.2">
      <c r="B31" s="4" t="s">
        <v>90</v>
      </c>
      <c r="C31" s="1"/>
      <c r="D31" s="1"/>
      <c r="E31" s="1"/>
      <c r="F31" s="1"/>
      <c r="G31" s="1"/>
      <c r="H31" s="5"/>
      <c r="I31" s="1"/>
      <c r="J31" s="4" t="s">
        <v>91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3"/>
      <c r="W31" s="1"/>
      <c r="X31" s="1"/>
    </row>
    <row r="32" spans="2:24" ht="15" thickBot="1" x14ac:dyDescent="0.25">
      <c r="B32" s="8"/>
      <c r="C32" s="2" t="s">
        <v>77</v>
      </c>
      <c r="D32" s="2"/>
      <c r="E32" s="1"/>
      <c r="F32" s="1"/>
      <c r="G32" s="1"/>
      <c r="H32" s="5"/>
      <c r="I32" s="1"/>
      <c r="J32" s="68"/>
      <c r="K32" s="69" t="s">
        <v>92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0"/>
      <c r="W32" s="1"/>
      <c r="X32" s="1"/>
    </row>
    <row r="33" spans="2:24" x14ac:dyDescent="0.2">
      <c r="B33" s="8"/>
      <c r="C33" s="2" t="s">
        <v>85</v>
      </c>
      <c r="D33" s="2"/>
      <c r="E33" s="1"/>
      <c r="F33" s="1"/>
      <c r="G33" s="1"/>
      <c r="H33" s="5"/>
      <c r="I33" s="1"/>
      <c r="W33" s="1"/>
      <c r="X33" s="1"/>
    </row>
    <row r="34" spans="2:24" x14ac:dyDescent="0.2">
      <c r="B34" s="8"/>
      <c r="C34" s="2" t="s">
        <v>79</v>
      </c>
      <c r="D34" s="2"/>
      <c r="E34" s="1"/>
      <c r="F34" s="1"/>
      <c r="G34" s="1"/>
      <c r="H34" s="5"/>
      <c r="I34" s="1"/>
      <c r="W34" s="1"/>
      <c r="X34" s="1"/>
    </row>
    <row r="35" spans="2:24" x14ac:dyDescent="0.2">
      <c r="B35" s="8"/>
      <c r="C35" s="2" t="s">
        <v>78</v>
      </c>
      <c r="D35" s="2"/>
      <c r="E35" s="1"/>
      <c r="F35" s="1"/>
      <c r="G35" s="1"/>
      <c r="H35" s="5"/>
      <c r="I35" s="1"/>
      <c r="W35" s="1"/>
      <c r="X35" s="1"/>
    </row>
    <row r="36" spans="2:24" x14ac:dyDescent="0.2">
      <c r="B36" s="8"/>
      <c r="C36" s="2" t="s">
        <v>80</v>
      </c>
      <c r="D36" s="2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2">
      <c r="B37" s="6"/>
      <c r="C37" s="7" t="s">
        <v>81</v>
      </c>
      <c r="D37" s="7"/>
      <c r="E37" s="1"/>
      <c r="F37" s="1"/>
      <c r="G37" s="1"/>
      <c r="H37" s="5"/>
      <c r="I37" s="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</row>
    <row r="38" spans="2:24" x14ac:dyDescent="0.2">
      <c r="B38" s="6"/>
      <c r="C38" s="7" t="s">
        <v>82</v>
      </c>
      <c r="D38" s="7"/>
      <c r="E38" s="1"/>
      <c r="F38" s="1"/>
      <c r="G38" s="1"/>
      <c r="H38" s="5"/>
      <c r="I38" s="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"/>
      <c r="X38" s="1"/>
    </row>
    <row r="39" spans="2:24" x14ac:dyDescent="0.2">
      <c r="B39" s="6"/>
      <c r="C39" s="7"/>
      <c r="D39" s="7"/>
      <c r="E39" s="1"/>
      <c r="F39" s="1"/>
      <c r="G39" s="1"/>
      <c r="H39" s="5"/>
      <c r="I39" s="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"/>
      <c r="X39" s="1"/>
    </row>
    <row r="40" spans="2:24" x14ac:dyDescent="0.2">
      <c r="B40" s="6"/>
      <c r="C40" s="7"/>
      <c r="D40" s="1"/>
      <c r="E40" s="1"/>
      <c r="F40" s="1"/>
      <c r="G40" s="1"/>
      <c r="H40" s="5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"/>
      <c r="X40" s="1"/>
    </row>
    <row r="41" spans="2:24" x14ac:dyDescent="0.2">
      <c r="B41" s="4" t="s">
        <v>67</v>
      </c>
      <c r="C41" s="1"/>
      <c r="D41" s="1"/>
      <c r="E41" s="1"/>
      <c r="F41" s="1"/>
      <c r="G41" s="1"/>
      <c r="H41" s="5"/>
      <c r="I41" s="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"/>
      <c r="X41" s="1"/>
    </row>
    <row r="42" spans="2:24" x14ac:dyDescent="0.2">
      <c r="B42" s="8"/>
      <c r="C42" s="1" t="s">
        <v>47</v>
      </c>
      <c r="D42" s="1"/>
      <c r="E42" s="1"/>
      <c r="F42" s="1"/>
      <c r="G42" s="1"/>
      <c r="H42" s="5"/>
      <c r="I42" s="1"/>
      <c r="W42" s="1"/>
      <c r="X42" s="1"/>
    </row>
    <row r="43" spans="2:24" x14ac:dyDescent="0.2">
      <c r="B43" s="8"/>
      <c r="C43" s="1"/>
      <c r="D43" s="1"/>
      <c r="E43" s="1"/>
      <c r="F43" s="1"/>
      <c r="G43" s="1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2">
      <c r="B44" s="4" t="s">
        <v>46</v>
      </c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15" thickBot="1" x14ac:dyDescent="0.25">
      <c r="B45" s="9"/>
      <c r="C45" s="10" t="s">
        <v>68</v>
      </c>
      <c r="D45" s="10"/>
      <c r="E45" s="10"/>
      <c r="F45" s="10"/>
      <c r="G45" s="10"/>
      <c r="H45" s="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ht="15" thickBo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ht="15.75" customHeight="1" thickBot="1" x14ac:dyDescent="0.25">
      <c r="B47" s="79" t="s">
        <v>40</v>
      </c>
      <c r="C47" s="80"/>
      <c r="D47" s="80"/>
      <c r="E47" s="80"/>
      <c r="F47" s="80"/>
      <c r="G47" s="80"/>
      <c r="H47" s="8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ht="15" customHeight="1" x14ac:dyDescent="0.2">
      <c r="B48" s="84" t="s">
        <v>42</v>
      </c>
      <c r="C48" s="85"/>
      <c r="D48" s="85"/>
      <c r="E48" s="85"/>
      <c r="F48" s="85"/>
      <c r="G48" s="85"/>
      <c r="H48" s="8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2">
      <c r="B49" s="8"/>
      <c r="C49" s="1"/>
      <c r="D49" s="1"/>
      <c r="E49" s="1"/>
      <c r="F49" s="1"/>
      <c r="G49" s="1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2">
      <c r="B50" s="8"/>
      <c r="C50" s="1"/>
      <c r="D50" s="1"/>
      <c r="E50" s="1"/>
      <c r="F50" s="1"/>
      <c r="G50" s="1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2">
      <c r="B51" s="8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2">
      <c r="B52" s="8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">
      <c r="B53" s="8"/>
      <c r="C53" s="1"/>
      <c r="D53" s="1"/>
      <c r="E53" s="1"/>
      <c r="F53" s="1"/>
      <c r="G53" s="1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.75" customHeight="1" x14ac:dyDescent="0.2">
      <c r="B54" s="8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2">
      <c r="B55" s="72" t="s">
        <v>43</v>
      </c>
      <c r="C55" s="73"/>
      <c r="D55" s="73"/>
      <c r="E55" s="73"/>
      <c r="F55" s="73"/>
      <c r="G55" s="73"/>
      <c r="H55" s="7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2">
      <c r="B56" s="8"/>
      <c r="C56" s="1"/>
      <c r="D56" s="1"/>
      <c r="E56" s="1"/>
      <c r="F56" s="1"/>
      <c r="G56" s="1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2">
      <c r="B57" s="8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2">
      <c r="B58" s="8"/>
      <c r="C58" s="1"/>
      <c r="D58" s="1"/>
      <c r="E58" s="1"/>
      <c r="F58" s="1"/>
      <c r="G58" s="1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2">
      <c r="B59" s="8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2">
      <c r="B60" s="8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2">
      <c r="B61" s="8"/>
      <c r="C61" s="1"/>
      <c r="D61" s="1"/>
      <c r="E61" s="1"/>
      <c r="F61" s="1"/>
      <c r="G61" s="1"/>
      <c r="H61" s="5"/>
      <c r="I61" s="1"/>
      <c r="W61" s="1"/>
      <c r="X61" s="1"/>
    </row>
    <row r="62" spans="2:24" x14ac:dyDescent="0.2">
      <c r="B62" s="8"/>
      <c r="C62" s="1"/>
      <c r="D62" s="1"/>
      <c r="E62" s="1"/>
      <c r="F62" s="1"/>
      <c r="G62" s="1"/>
      <c r="H62" s="5"/>
      <c r="I62" s="1"/>
      <c r="W62" s="1"/>
      <c r="X62" s="1"/>
    </row>
    <row r="63" spans="2:24" x14ac:dyDescent="0.2">
      <c r="B63" s="8"/>
      <c r="C63" s="1"/>
      <c r="D63" s="1"/>
      <c r="E63" s="1"/>
      <c r="F63" s="1"/>
      <c r="G63" s="1"/>
      <c r="H63" s="5"/>
      <c r="I63" s="1"/>
      <c r="W63" s="1"/>
      <c r="X63" s="1"/>
    </row>
    <row r="64" spans="2:24" x14ac:dyDescent="0.2">
      <c r="B64" s="8"/>
      <c r="C64" s="1"/>
      <c r="D64" s="1"/>
      <c r="E64" s="1"/>
      <c r="F64" s="1"/>
      <c r="G64" s="1"/>
      <c r="H64" s="5"/>
      <c r="I64" s="1"/>
      <c r="W64" s="1"/>
      <c r="X64" s="1"/>
    </row>
    <row r="65" spans="2:24" x14ac:dyDescent="0.2">
      <c r="B65" s="6"/>
      <c r="C65" s="1"/>
      <c r="D65" s="1"/>
      <c r="E65" s="1"/>
      <c r="F65" s="1"/>
      <c r="G65" s="1"/>
      <c r="H65" s="5"/>
      <c r="I65" s="1"/>
      <c r="W65" s="1"/>
      <c r="X65" s="1"/>
    </row>
    <row r="66" spans="2:24" ht="15" thickBot="1" x14ac:dyDescent="0.25">
      <c r="B66" s="75" t="s">
        <v>35</v>
      </c>
      <c r="C66" s="76"/>
      <c r="D66" s="76"/>
      <c r="E66" s="76"/>
      <c r="F66" s="76"/>
      <c r="G66" s="76"/>
      <c r="H66" s="77"/>
      <c r="I66" s="1"/>
      <c r="W66" s="1"/>
      <c r="X66" s="1"/>
    </row>
    <row r="67" spans="2:24" x14ac:dyDescent="0.2">
      <c r="B67" s="1"/>
      <c r="C67" s="1"/>
      <c r="D67" s="1"/>
      <c r="E67" s="1"/>
      <c r="F67" s="1"/>
      <c r="G67" s="1"/>
      <c r="H67" s="1"/>
      <c r="I67" s="1"/>
      <c r="W67" s="1"/>
      <c r="X67" s="1"/>
    </row>
    <row r="68" spans="2:24" x14ac:dyDescent="0.2">
      <c r="I68" s="1"/>
      <c r="W68" s="1"/>
      <c r="X68" s="1"/>
    </row>
    <row r="69" spans="2:24" x14ac:dyDescent="0.2">
      <c r="I69" s="1"/>
      <c r="W69" s="1"/>
      <c r="X69" s="1"/>
    </row>
    <row r="70" spans="2:24" x14ac:dyDescent="0.2">
      <c r="I70" s="1"/>
      <c r="W70" s="1"/>
      <c r="X70" s="1"/>
    </row>
    <row r="71" spans="2:24" x14ac:dyDescent="0.2">
      <c r="I71" s="1"/>
      <c r="W71" s="1"/>
      <c r="X71" s="1"/>
    </row>
    <row r="73" spans="2:24" ht="15.75" customHeight="1" x14ac:dyDescent="0.2"/>
    <row r="75" spans="2:24" x14ac:dyDescent="0.2">
      <c r="B75" s="1"/>
      <c r="C75" s="1"/>
      <c r="D75" s="1"/>
      <c r="E75" s="1"/>
      <c r="F75" s="1"/>
      <c r="G75" s="1"/>
      <c r="H75" s="1"/>
    </row>
    <row r="76" spans="2:24" x14ac:dyDescent="0.2">
      <c r="B76" s="1"/>
      <c r="C76" s="1"/>
      <c r="D76" s="1"/>
      <c r="E76" s="1"/>
      <c r="F76" s="1"/>
      <c r="G76" s="1"/>
      <c r="H76" s="1"/>
    </row>
    <row r="77" spans="2:24" x14ac:dyDescent="0.2">
      <c r="B77" s="1"/>
      <c r="C77" s="1"/>
      <c r="D77" s="1"/>
      <c r="E77" s="1"/>
      <c r="F77" s="1"/>
      <c r="G77" s="1"/>
      <c r="H77" s="1"/>
    </row>
    <row r="78" spans="2:24" x14ac:dyDescent="0.2">
      <c r="B78" s="1"/>
      <c r="C78" s="1"/>
      <c r="D78" s="1"/>
      <c r="E78" s="1"/>
      <c r="F78" s="1"/>
      <c r="G78" s="1"/>
      <c r="H78" s="1"/>
    </row>
    <row r="79" spans="2:24" x14ac:dyDescent="0.2">
      <c r="B79" s="1"/>
      <c r="C79" s="1"/>
      <c r="D79" s="1"/>
      <c r="E79" s="1"/>
      <c r="F79" s="1"/>
      <c r="G79" s="1"/>
      <c r="H79" s="1"/>
    </row>
  </sheetData>
  <mergeCells count="8">
    <mergeCell ref="B55:H55"/>
    <mergeCell ref="B66:H66"/>
    <mergeCell ref="G3:V3"/>
    <mergeCell ref="B8:H8"/>
    <mergeCell ref="J8:V8"/>
    <mergeCell ref="C19:H20"/>
    <mergeCell ref="B47:H47"/>
    <mergeCell ref="B48:H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V65"/>
  <sheetViews>
    <sheetView tabSelected="1" zoomScale="80" zoomScaleNormal="80" workbookViewId="0">
      <pane ySplit="7" topLeftCell="A59" activePane="bottomLeft" state="frozen"/>
      <selection pane="bottomLeft" activeCell="B55" activeCellId="1" sqref="B46:F46 B55:F55"/>
    </sheetView>
  </sheetViews>
  <sheetFormatPr defaultColWidth="8.85546875" defaultRowHeight="14.25" x14ac:dyDescent="0.2"/>
  <cols>
    <col min="1" max="1" width="2.85546875" style="14" customWidth="1"/>
    <col min="2" max="2" width="7.5703125" style="48" customWidth="1"/>
    <col min="3" max="5" width="20.85546875" style="15" customWidth="1"/>
    <col min="6" max="6" width="18.28515625" style="14" customWidth="1"/>
    <col min="7" max="7" width="15" style="14" customWidth="1"/>
    <col min="8" max="8" width="15" style="15" customWidth="1"/>
    <col min="9" max="9" width="15" style="17" customWidth="1"/>
    <col min="10" max="10" width="15" style="15" customWidth="1"/>
    <col min="11" max="11" width="24" style="15" customWidth="1"/>
    <col min="12" max="12" width="25.28515625" style="15" customWidth="1"/>
    <col min="13" max="13" width="10.7109375" style="15" customWidth="1"/>
    <col min="14" max="14" width="2.85546875" style="15" customWidth="1"/>
    <col min="15" max="15" width="51.5703125" style="14" customWidth="1"/>
    <col min="16" max="16" width="20.28515625" style="14" customWidth="1"/>
    <col min="17" max="17" width="27.7109375" style="14" customWidth="1"/>
    <col min="18" max="18" width="17.28515625" style="14" bestFit="1" customWidth="1"/>
    <col min="19" max="19" width="14.42578125" style="14" bestFit="1" customWidth="1"/>
    <col min="20" max="20" width="8.85546875" style="14"/>
    <col min="21" max="21" width="13" style="14" customWidth="1"/>
    <col min="22" max="22" width="12.42578125" style="14" customWidth="1"/>
    <col min="23" max="16384" width="8.85546875" style="14"/>
  </cols>
  <sheetData>
    <row r="1" spans="1:21" x14ac:dyDescent="0.2">
      <c r="A1" s="28"/>
      <c r="B1" s="29"/>
      <c r="C1" s="30"/>
      <c r="D1" s="30"/>
      <c r="E1" s="30"/>
      <c r="F1" s="28"/>
      <c r="G1" s="28"/>
      <c r="H1" s="30"/>
      <c r="I1" s="31"/>
      <c r="J1" s="30"/>
      <c r="K1" s="30"/>
      <c r="L1" s="30"/>
      <c r="M1" s="30"/>
      <c r="N1" s="30"/>
      <c r="O1" s="28"/>
      <c r="P1" s="28"/>
      <c r="Q1" s="28"/>
    </row>
    <row r="2" spans="1:21" x14ac:dyDescent="0.2">
      <c r="A2" s="28"/>
      <c r="B2" s="29"/>
      <c r="C2" s="30"/>
      <c r="D2" s="30"/>
      <c r="E2" s="30"/>
      <c r="F2" s="28"/>
      <c r="G2" s="28"/>
      <c r="H2" s="30"/>
      <c r="I2" s="31"/>
      <c r="J2" s="30"/>
      <c r="K2" s="30"/>
      <c r="L2" s="30"/>
      <c r="M2" s="30"/>
      <c r="N2" s="30"/>
      <c r="O2" s="28"/>
      <c r="P2" s="28"/>
      <c r="Q2" s="28"/>
    </row>
    <row r="3" spans="1:21" ht="20.25" x14ac:dyDescent="0.3">
      <c r="A3" s="99" t="s">
        <v>104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21" x14ac:dyDescent="0.2">
      <c r="A4" s="28"/>
      <c r="B4" s="29"/>
      <c r="C4" s="30"/>
      <c r="D4" s="30"/>
      <c r="E4" s="30"/>
      <c r="F4" s="28"/>
      <c r="G4" s="28"/>
      <c r="H4" s="30"/>
      <c r="I4" s="31"/>
      <c r="J4" s="30"/>
      <c r="K4" s="30"/>
      <c r="L4" s="30"/>
      <c r="M4" s="30"/>
      <c r="N4" s="30"/>
      <c r="O4" s="28"/>
      <c r="P4" s="40"/>
      <c r="Q4" s="28"/>
    </row>
    <row r="5" spans="1:2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47"/>
      <c r="Q5" s="32"/>
    </row>
    <row r="6" spans="1:21" x14ac:dyDescent="0.2">
      <c r="C6" s="17"/>
      <c r="D6" s="17"/>
      <c r="E6" s="17"/>
      <c r="F6" s="18"/>
      <c r="G6" s="48"/>
      <c r="H6" s="17"/>
      <c r="I6" s="18"/>
      <c r="J6" s="14"/>
      <c r="K6" s="14"/>
      <c r="L6" s="14"/>
      <c r="M6" s="14"/>
      <c r="N6" s="14"/>
    </row>
    <row r="7" spans="1:21" ht="36.75" customHeight="1" x14ac:dyDescent="0.2">
      <c r="B7" s="120" t="s">
        <v>14</v>
      </c>
      <c r="C7" s="120" t="s">
        <v>12</v>
      </c>
      <c r="D7" s="120" t="s">
        <v>49</v>
      </c>
      <c r="E7" s="120" t="s">
        <v>50</v>
      </c>
      <c r="F7" s="120" t="s">
        <v>27</v>
      </c>
      <c r="G7" s="121" t="s">
        <v>26</v>
      </c>
      <c r="H7" s="121"/>
      <c r="I7" s="121"/>
      <c r="J7" s="121"/>
      <c r="K7" s="120" t="s">
        <v>53</v>
      </c>
      <c r="L7" s="122" t="s">
        <v>52</v>
      </c>
      <c r="M7" s="120" t="s">
        <v>48</v>
      </c>
      <c r="N7" s="14"/>
      <c r="O7" s="121" t="s">
        <v>54</v>
      </c>
      <c r="P7" s="121"/>
      <c r="Q7" s="121"/>
      <c r="R7" s="123" t="s">
        <v>93</v>
      </c>
    </row>
    <row r="8" spans="1:21" x14ac:dyDescent="0.2">
      <c r="B8" s="20">
        <v>2019</v>
      </c>
      <c r="C8" s="20" t="s">
        <v>0</v>
      </c>
      <c r="D8" s="36"/>
      <c r="E8" s="36"/>
      <c r="F8" s="34">
        <v>100000</v>
      </c>
      <c r="G8" s="34"/>
      <c r="H8" s="34"/>
      <c r="I8" s="34"/>
      <c r="J8" s="34"/>
      <c r="K8" s="49">
        <f>F8-SUM(G8:J8)</f>
        <v>100000</v>
      </c>
      <c r="L8" s="45"/>
      <c r="M8" s="54"/>
      <c r="N8" s="14"/>
      <c r="O8" s="100" t="s">
        <v>96</v>
      </c>
      <c r="P8" s="100"/>
      <c r="Q8" s="100"/>
      <c r="R8" s="71" t="s">
        <v>94</v>
      </c>
      <c r="S8" s="44">
        <f>INDEX(Lookup!F3:F6, MATCH(O8, Lookup!E3:E6, 0))</f>
        <v>1</v>
      </c>
    </row>
    <row r="9" spans="1:21" x14ac:dyDescent="0.2">
      <c r="B9" s="27">
        <f>IF(C9=" "," ",IF(C9="December",B8-1,B8))</f>
        <v>2018</v>
      </c>
      <c r="C9" s="27" t="str">
        <f>IF(C8="January","December",IF(C8="February","January",IF(C8="March","February",IF(C8="April","March",(IF(C8="May","April",IF(C8="June","May",IF(C8="July","June",IF(C8="August","July",IF(C8="September","August",IF(C8="October","September",IF(C8="November","October",IF(C8="December","November"," ")))))))))))))</f>
        <v>December</v>
      </c>
      <c r="D9" s="36"/>
      <c r="E9" s="36"/>
      <c r="F9" s="34">
        <v>100000</v>
      </c>
      <c r="G9" s="34"/>
      <c r="H9" s="34"/>
      <c r="I9" s="34"/>
      <c r="J9" s="34"/>
      <c r="K9" s="49">
        <f t="shared" ref="K9:K43" si="0">F9-SUM(G9:J9)</f>
        <v>100000</v>
      </c>
      <c r="L9" s="45"/>
      <c r="M9" s="54"/>
      <c r="N9" s="14"/>
      <c r="S9" s="22"/>
      <c r="T9" s="22"/>
      <c r="U9" s="22"/>
    </row>
    <row r="10" spans="1:21" x14ac:dyDescent="0.2">
      <c r="B10" s="27">
        <f t="shared" ref="B10:B19" si="1">IF(C10=" "," ",IF(C10="December",B9-1,B9))</f>
        <v>2018</v>
      </c>
      <c r="C10" s="27" t="str">
        <f t="shared" ref="C10:C43" si="2">IF(C9="January","December",IF(C9="February","January",IF(C9="March","February",IF(C9="April","March",(IF(C9="May","April",IF(C9="June","May",IF(C9="July","June",IF(C9="August","July",IF(C9="September","August",IF(C9="October","September",IF(C9="November","October",IF(C9="December","November"," ")))))))))))))</f>
        <v>November</v>
      </c>
      <c r="D10" s="36"/>
      <c r="E10" s="36"/>
      <c r="F10" s="34">
        <v>275000</v>
      </c>
      <c r="G10" s="34"/>
      <c r="H10" s="34"/>
      <c r="I10" s="34"/>
      <c r="J10" s="34"/>
      <c r="K10" s="49">
        <f t="shared" si="0"/>
        <v>275000</v>
      </c>
      <c r="L10" s="45"/>
      <c r="M10" s="54"/>
      <c r="N10" s="14"/>
      <c r="O10" s="120" t="s">
        <v>56</v>
      </c>
      <c r="P10" s="120" t="s">
        <v>23</v>
      </c>
      <c r="Q10" s="120" t="s">
        <v>24</v>
      </c>
      <c r="S10" s="16"/>
      <c r="T10" s="16"/>
      <c r="U10" s="50"/>
    </row>
    <row r="11" spans="1:21" x14ac:dyDescent="0.2">
      <c r="B11" s="27">
        <f t="shared" si="1"/>
        <v>2018</v>
      </c>
      <c r="C11" s="27" t="str">
        <f t="shared" si="2"/>
        <v>October</v>
      </c>
      <c r="D11" s="36"/>
      <c r="E11" s="36"/>
      <c r="F11" s="34">
        <v>100000</v>
      </c>
      <c r="G11" s="34"/>
      <c r="H11" s="34"/>
      <c r="I11" s="34"/>
      <c r="J11" s="34"/>
      <c r="K11" s="49">
        <f t="shared" si="0"/>
        <v>100000</v>
      </c>
      <c r="L11" s="45"/>
      <c r="M11" s="54"/>
      <c r="N11" s="14"/>
      <c r="O11" s="43" t="str">
        <f>IF(S8=1, "Monthly Income", IF(S8=2, "Monthly Income", IF(S8=3, "Monthly Income", IF(S8=4, "Monthly Income", ""))))</f>
        <v>Monthly Income</v>
      </c>
      <c r="P11" s="41">
        <v>30000</v>
      </c>
      <c r="Q11" s="42" t="str">
        <f>IF(S8=1, "Input From 1003", IF(S8=2, "Input From 1003", IF(S8=3, "Input From 1003", IF(S8=4, "Input From 1003",  ""))))</f>
        <v>Input From 1003</v>
      </c>
      <c r="S11" s="16"/>
      <c r="T11" s="16"/>
      <c r="U11" s="50"/>
    </row>
    <row r="12" spans="1:21" x14ac:dyDescent="0.2">
      <c r="B12" s="27">
        <f t="shared" si="1"/>
        <v>2018</v>
      </c>
      <c r="C12" s="27" t="str">
        <f t="shared" si="2"/>
        <v>September</v>
      </c>
      <c r="D12" s="36"/>
      <c r="E12" s="36"/>
      <c r="F12" s="34">
        <v>300000</v>
      </c>
      <c r="G12" s="34"/>
      <c r="H12" s="34"/>
      <c r="I12" s="34"/>
      <c r="J12" s="34"/>
      <c r="K12" s="49">
        <f t="shared" si="0"/>
        <v>300000</v>
      </c>
      <c r="L12" s="45"/>
      <c r="M12" s="54"/>
      <c r="N12" s="14"/>
      <c r="O12" s="43" t="str">
        <f>IF(S8=1, "Gross Receipts (All Months)", IF(S8=2, "Business Expense Percentage", IF(S8=3, "Gross Receipts (All Months)", IF(S8=4, "Gross Receipts (All Months)", ""))))</f>
        <v>Gross Receipts (All Months)</v>
      </c>
      <c r="P12" s="41">
        <v>3700000</v>
      </c>
      <c r="Q12" s="42" t="str">
        <f>IF(S8=1, "Input From CPA P&amp;L", IF(S8=2, "Input From Expense Statement", IF(S8=3, "Input From Borrower P&amp;L", IF(S8=4, "CPA Prepared P&amp;L Statement", ""))))</f>
        <v>Input From CPA P&amp;L</v>
      </c>
      <c r="S12" s="16"/>
      <c r="T12" s="16"/>
      <c r="U12" s="50"/>
    </row>
    <row r="13" spans="1:21" x14ac:dyDescent="0.2">
      <c r="B13" s="27">
        <f t="shared" si="1"/>
        <v>2018</v>
      </c>
      <c r="C13" s="27" t="str">
        <f t="shared" si="2"/>
        <v>August</v>
      </c>
      <c r="D13" s="36"/>
      <c r="E13" s="36"/>
      <c r="F13" s="34">
        <v>400000</v>
      </c>
      <c r="G13" s="34"/>
      <c r="H13" s="34"/>
      <c r="I13" s="34"/>
      <c r="J13" s="34"/>
      <c r="K13" s="49">
        <f t="shared" si="0"/>
        <v>400000</v>
      </c>
      <c r="L13" s="45"/>
      <c r="M13" s="54"/>
      <c r="N13" s="14"/>
      <c r="O13" s="43" t="str">
        <f>IF(S8=1, "Net Total Income (All Months)", IF(S8=2, "", IF(S8=3, "Cost of Goods", IF(S8=4, "Net Total Income (All Months)", ""))))</f>
        <v>Net Total Income (All Months)</v>
      </c>
      <c r="P13" s="41">
        <v>1000000</v>
      </c>
      <c r="Q13" s="42" t="str">
        <f>IF(S8=1, "Input From CPA P&amp;L", IF(S8=2, "", IF(S8=3, "Input From Borrower P&amp;L", IF(S8=4, "CPA Prepared P&amp;L Statement", ""))))</f>
        <v>Input From CPA P&amp;L</v>
      </c>
      <c r="S13" s="16"/>
      <c r="T13" s="16"/>
      <c r="U13" s="50"/>
    </row>
    <row r="14" spans="1:21" x14ac:dyDescent="0.2">
      <c r="B14" s="27">
        <f t="shared" si="1"/>
        <v>2018</v>
      </c>
      <c r="C14" s="27" t="str">
        <f t="shared" si="2"/>
        <v>July</v>
      </c>
      <c r="D14" s="36"/>
      <c r="E14" s="36"/>
      <c r="F14" s="34">
        <v>400000</v>
      </c>
      <c r="G14" s="34"/>
      <c r="H14" s="34"/>
      <c r="I14" s="34"/>
      <c r="J14" s="34"/>
      <c r="K14" s="49">
        <f t="shared" si="0"/>
        <v>400000</v>
      </c>
      <c r="L14" s="45"/>
      <c r="M14" s="54"/>
      <c r="N14" s="14"/>
      <c r="O14" s="43" t="str">
        <f>IF(S8=1, "", IF(S8=2, "", IF(S8=3, "Labor/Wages", "")))</f>
        <v/>
      </c>
      <c r="P14" s="53">
        <v>740000</v>
      </c>
      <c r="Q14" s="42" t="str">
        <f>IF(S8=1, "", IF(S8=2, "", IF(S8=3, "Input From Borrower P&amp;L", "")))</f>
        <v/>
      </c>
      <c r="S14" s="16"/>
      <c r="T14" s="16"/>
      <c r="U14" s="50"/>
    </row>
    <row r="15" spans="1:21" x14ac:dyDescent="0.2">
      <c r="B15" s="27">
        <f>IF(C15=" "," ",IF(C15="December",B14-1,B14))</f>
        <v>2018</v>
      </c>
      <c r="C15" s="27" t="str">
        <f t="shared" si="2"/>
        <v>June</v>
      </c>
      <c r="D15" s="36"/>
      <c r="E15" s="36"/>
      <c r="F15" s="34">
        <v>400000</v>
      </c>
      <c r="G15" s="34"/>
      <c r="H15" s="34"/>
      <c r="I15" s="34"/>
      <c r="J15" s="34"/>
      <c r="K15" s="49">
        <f t="shared" si="0"/>
        <v>400000</v>
      </c>
      <c r="L15" s="45"/>
      <c r="M15" s="54"/>
      <c r="N15" s="14"/>
      <c r="O15" s="43" t="str">
        <f>IF(S8=1, "", IF(S8=2, "", IF(S8=3, "Rent", "")))</f>
        <v/>
      </c>
      <c r="P15" s="53">
        <v>560000</v>
      </c>
      <c r="Q15" s="42" t="str">
        <f>IF(S8=1, "", IF(S8=2, "", IF(S8=3, "Input From Borrower P&amp;L", "")))</f>
        <v/>
      </c>
      <c r="S15" s="52"/>
      <c r="U15" s="50"/>
    </row>
    <row r="16" spans="1:21" x14ac:dyDescent="0.2">
      <c r="B16" s="27">
        <f t="shared" si="1"/>
        <v>2018</v>
      </c>
      <c r="C16" s="27" t="str">
        <f t="shared" si="2"/>
        <v>May</v>
      </c>
      <c r="D16" s="36"/>
      <c r="E16" s="36"/>
      <c r="F16" s="34">
        <v>400000</v>
      </c>
      <c r="G16" s="34"/>
      <c r="H16" s="34"/>
      <c r="I16" s="34"/>
      <c r="J16" s="34"/>
      <c r="K16" s="49">
        <f t="shared" si="0"/>
        <v>400000</v>
      </c>
      <c r="L16" s="45"/>
      <c r="M16" s="54"/>
      <c r="N16" s="14"/>
      <c r="O16" s="43" t="str">
        <f>IF(S8=1, "", IF(S8=2, "", IF(S8=3, "Insurance", "")))</f>
        <v/>
      </c>
      <c r="P16" s="53">
        <v>100000</v>
      </c>
      <c r="Q16" s="42" t="str">
        <f>IF(S8=1, "", IF(S8=2, "", IF(S8=3, "Input From Borrower P&amp;L", "")))</f>
        <v/>
      </c>
      <c r="S16" s="52"/>
      <c r="U16" s="50"/>
    </row>
    <row r="17" spans="2:22" x14ac:dyDescent="0.2">
      <c r="B17" s="27">
        <f t="shared" si="1"/>
        <v>2018</v>
      </c>
      <c r="C17" s="27" t="str">
        <f t="shared" si="2"/>
        <v>April</v>
      </c>
      <c r="D17" s="36"/>
      <c r="E17" s="36"/>
      <c r="F17" s="34">
        <v>400000</v>
      </c>
      <c r="G17" s="34"/>
      <c r="H17" s="34"/>
      <c r="I17" s="34"/>
      <c r="J17" s="34"/>
      <c r="K17" s="49">
        <f t="shared" si="0"/>
        <v>400000</v>
      </c>
      <c r="L17" s="45"/>
      <c r="M17" s="54"/>
      <c r="N17" s="14"/>
      <c r="O17" s="43" t="str">
        <f>IF(S8=1, "", IF(S8=2, "", IF(S8=3, "Other Costs", "")))</f>
        <v/>
      </c>
      <c r="P17" s="53">
        <v>300000</v>
      </c>
      <c r="Q17" s="42" t="str">
        <f>IF(S8=1, "", IF(S8=2, "", IF(S8=3, "Input From Borrower P&amp;L", "")))</f>
        <v/>
      </c>
      <c r="S17" s="52"/>
      <c r="U17" s="50"/>
    </row>
    <row r="18" spans="2:22" ht="14.25" customHeight="1" x14ac:dyDescent="0.2">
      <c r="B18" s="27">
        <f t="shared" si="1"/>
        <v>2018</v>
      </c>
      <c r="C18" s="27" t="str">
        <f t="shared" si="2"/>
        <v>March</v>
      </c>
      <c r="D18" s="36"/>
      <c r="E18" s="36"/>
      <c r="F18" s="34">
        <v>400000</v>
      </c>
      <c r="G18" s="34"/>
      <c r="H18" s="34"/>
      <c r="I18" s="34"/>
      <c r="J18" s="34"/>
      <c r="K18" s="49">
        <f t="shared" si="0"/>
        <v>400000</v>
      </c>
      <c r="L18" s="45"/>
      <c r="M18" s="54"/>
      <c r="N18" s="14"/>
    </row>
    <row r="19" spans="2:22" s="17" customFormat="1" ht="15.75" customHeight="1" x14ac:dyDescent="0.2">
      <c r="B19" s="27">
        <f t="shared" si="1"/>
        <v>2018</v>
      </c>
      <c r="C19" s="27" t="str">
        <f t="shared" si="2"/>
        <v>February</v>
      </c>
      <c r="D19" s="36"/>
      <c r="E19" s="36"/>
      <c r="F19" s="34">
        <v>400000</v>
      </c>
      <c r="G19" s="34"/>
      <c r="H19" s="34"/>
      <c r="I19" s="34"/>
      <c r="J19" s="34"/>
      <c r="K19" s="49">
        <f t="shared" si="0"/>
        <v>400000</v>
      </c>
      <c r="L19" s="45"/>
      <c r="M19" s="54"/>
      <c r="N19" s="14"/>
      <c r="O19" s="120" t="s">
        <v>18</v>
      </c>
      <c r="P19" s="120" t="s">
        <v>23</v>
      </c>
      <c r="Q19" s="120" t="s">
        <v>24</v>
      </c>
    </row>
    <row r="20" spans="2:22" s="17" customFormat="1" ht="15.75" customHeight="1" x14ac:dyDescent="0.2">
      <c r="B20" s="27">
        <f t="shared" ref="B20:B43" si="3">B8-1</f>
        <v>2018</v>
      </c>
      <c r="C20" s="27" t="str">
        <f t="shared" si="2"/>
        <v>January</v>
      </c>
      <c r="D20" s="36"/>
      <c r="E20" s="36"/>
      <c r="F20" s="34"/>
      <c r="G20" s="34"/>
      <c r="H20" s="34"/>
      <c r="I20" s="34"/>
      <c r="J20" s="34"/>
      <c r="K20" s="49">
        <f t="shared" si="0"/>
        <v>0</v>
      </c>
      <c r="L20" s="45"/>
      <c r="M20" s="58"/>
      <c r="O20" s="20" t="s">
        <v>28</v>
      </c>
      <c r="P20" s="37">
        <f>$F$44</f>
        <v>3675000</v>
      </c>
      <c r="Q20" s="54" t="s">
        <v>33</v>
      </c>
    </row>
    <row r="21" spans="2:22" s="17" customFormat="1" ht="15.75" customHeight="1" x14ac:dyDescent="0.2">
      <c r="B21" s="27">
        <f t="shared" si="3"/>
        <v>2017</v>
      </c>
      <c r="C21" s="27" t="str">
        <f t="shared" si="2"/>
        <v>December</v>
      </c>
      <c r="D21" s="36"/>
      <c r="E21" s="36"/>
      <c r="F21" s="34"/>
      <c r="G21" s="34"/>
      <c r="H21" s="34"/>
      <c r="I21" s="34"/>
      <c r="J21" s="34"/>
      <c r="K21" s="49">
        <f t="shared" si="0"/>
        <v>0</v>
      </c>
      <c r="L21" s="45"/>
      <c r="M21" s="58"/>
      <c r="O21" s="20" t="s">
        <v>29</v>
      </c>
      <c r="P21" s="38">
        <f>$K$44</f>
        <v>3675000</v>
      </c>
      <c r="Q21" s="54" t="s">
        <v>33</v>
      </c>
    </row>
    <row r="22" spans="2:22" s="17" customFormat="1" ht="15.75" customHeight="1" x14ac:dyDescent="0.2">
      <c r="B22" s="27">
        <f t="shared" si="3"/>
        <v>2017</v>
      </c>
      <c r="C22" s="27" t="str">
        <f t="shared" si="2"/>
        <v>November</v>
      </c>
      <c r="D22" s="36"/>
      <c r="E22" s="36"/>
      <c r="F22" s="34"/>
      <c r="G22" s="34"/>
      <c r="H22" s="34"/>
      <c r="I22" s="34"/>
      <c r="J22" s="34"/>
      <c r="K22" s="49">
        <f t="shared" si="0"/>
        <v>0</v>
      </c>
      <c r="L22" s="45"/>
      <c r="M22" s="58"/>
      <c r="O22" s="20" t="s">
        <v>72</v>
      </c>
      <c r="P22" s="57" t="str">
        <f>IF(S8=3,SUM(P13:P17), "")</f>
        <v/>
      </c>
      <c r="Q22" s="54" t="s">
        <v>33</v>
      </c>
    </row>
    <row r="23" spans="2:22" s="17" customFormat="1" ht="15.75" customHeight="1" x14ac:dyDescent="0.2">
      <c r="B23" s="27">
        <f t="shared" si="3"/>
        <v>2017</v>
      </c>
      <c r="C23" s="27" t="str">
        <f t="shared" si="2"/>
        <v>October</v>
      </c>
      <c r="D23" s="36"/>
      <c r="E23" s="36"/>
      <c r="F23" s="34"/>
      <c r="G23" s="34"/>
      <c r="H23" s="34"/>
      <c r="I23" s="34"/>
      <c r="J23" s="34"/>
      <c r="K23" s="49">
        <f t="shared" si="0"/>
        <v>0</v>
      </c>
      <c r="L23" s="45"/>
      <c r="M23" s="58"/>
      <c r="O23" s="20" t="s">
        <v>71</v>
      </c>
      <c r="P23" s="57" t="str">
        <f>IFERROR(P12-P22, "")</f>
        <v/>
      </c>
      <c r="Q23" s="54" t="s">
        <v>33</v>
      </c>
    </row>
    <row r="24" spans="2:22" s="17" customFormat="1" ht="15.75" customHeight="1" x14ac:dyDescent="0.2">
      <c r="B24" s="27">
        <f t="shared" si="3"/>
        <v>2017</v>
      </c>
      <c r="C24" s="27" t="str">
        <f t="shared" si="2"/>
        <v>September</v>
      </c>
      <c r="D24" s="36"/>
      <c r="E24" s="36"/>
      <c r="F24" s="34"/>
      <c r="G24" s="34"/>
      <c r="H24" s="34"/>
      <c r="I24" s="34"/>
      <c r="J24" s="34"/>
      <c r="K24" s="49">
        <f t="shared" si="0"/>
        <v>0</v>
      </c>
      <c r="L24" s="45"/>
      <c r="M24" s="58"/>
      <c r="O24" s="20" t="s">
        <v>60</v>
      </c>
      <c r="P24" s="55" t="str">
        <f>IF(S8=2, P12*P21, "")</f>
        <v/>
      </c>
      <c r="Q24" s="54" t="s">
        <v>33</v>
      </c>
    </row>
    <row r="25" spans="2:22" s="17" customFormat="1" ht="15.75" customHeight="1" x14ac:dyDescent="0.2">
      <c r="B25" s="27">
        <f t="shared" si="3"/>
        <v>2017</v>
      </c>
      <c r="C25" s="27" t="str">
        <f t="shared" si="2"/>
        <v>August</v>
      </c>
      <c r="D25" s="36"/>
      <c r="E25" s="36"/>
      <c r="F25" s="34"/>
      <c r="G25" s="34"/>
      <c r="H25" s="34"/>
      <c r="I25" s="34"/>
      <c r="J25" s="34"/>
      <c r="K25" s="49">
        <f t="shared" si="0"/>
        <v>0</v>
      </c>
      <c r="L25" s="45"/>
      <c r="M25" s="58"/>
      <c r="O25" s="20" t="s">
        <v>73</v>
      </c>
      <c r="P25" s="55" t="str">
        <f>IF(S8=2, (IFERROR(P22/P12, 0)*P21)/P26, "")</f>
        <v/>
      </c>
      <c r="Q25" s="54" t="s">
        <v>33</v>
      </c>
    </row>
    <row r="26" spans="2:22" s="17" customFormat="1" ht="15.75" customHeight="1" x14ac:dyDescent="0.2">
      <c r="B26" s="27">
        <f t="shared" si="3"/>
        <v>2017</v>
      </c>
      <c r="C26" s="27" t="str">
        <f t="shared" si="2"/>
        <v>July</v>
      </c>
      <c r="D26" s="36"/>
      <c r="E26" s="36"/>
      <c r="F26" s="34"/>
      <c r="G26" s="34"/>
      <c r="H26" s="34"/>
      <c r="I26" s="34"/>
      <c r="J26" s="34"/>
      <c r="K26" s="49">
        <f t="shared" si="0"/>
        <v>0</v>
      </c>
      <c r="L26" s="45"/>
      <c r="M26" s="58"/>
      <c r="O26" s="20" t="s">
        <v>19</v>
      </c>
      <c r="P26" s="39">
        <f>COUNTA(F8:F43)</f>
        <v>12</v>
      </c>
      <c r="Q26" s="54" t="s">
        <v>33</v>
      </c>
    </row>
    <row r="27" spans="2:22" s="17" customFormat="1" ht="15.75" customHeight="1" x14ac:dyDescent="0.2">
      <c r="B27" s="27">
        <f t="shared" si="3"/>
        <v>2017</v>
      </c>
      <c r="C27" s="27" t="str">
        <f t="shared" si="2"/>
        <v>June</v>
      </c>
      <c r="D27" s="36"/>
      <c r="E27" s="36"/>
      <c r="F27" s="34"/>
      <c r="G27" s="34"/>
      <c r="H27" s="34"/>
      <c r="I27" s="34"/>
      <c r="J27" s="34"/>
      <c r="K27" s="49">
        <f t="shared" si="0"/>
        <v>0</v>
      </c>
      <c r="L27" s="45"/>
      <c r="M27" s="58"/>
      <c r="O27" s="20" t="s">
        <v>61</v>
      </c>
      <c r="P27" s="55">
        <f>IF(S8=1, P13/P26, IF(S8=2, (P21-P24)/P26, IF(S8=3, P23/P26, IF(S8=4, P13/24, ""))))</f>
        <v>83333.333333333328</v>
      </c>
      <c r="Q27" s="54" t="s">
        <v>33</v>
      </c>
      <c r="V27" s="46"/>
    </row>
    <row r="28" spans="2:22" s="17" customFormat="1" ht="15.75" customHeight="1" x14ac:dyDescent="0.2">
      <c r="B28" s="27">
        <f t="shared" si="3"/>
        <v>2017</v>
      </c>
      <c r="C28" s="27" t="str">
        <f t="shared" si="2"/>
        <v>May</v>
      </c>
      <c r="D28" s="36"/>
      <c r="E28" s="36"/>
      <c r="F28" s="34"/>
      <c r="G28" s="34"/>
      <c r="H28" s="34"/>
      <c r="I28" s="34"/>
      <c r="J28" s="34"/>
      <c r="K28" s="49">
        <f t="shared" si="0"/>
        <v>0</v>
      </c>
      <c r="L28" s="45"/>
      <c r="M28" s="58"/>
      <c r="O28" s="20" t="s">
        <v>62</v>
      </c>
      <c r="P28" s="37">
        <f>IF(S8=1, MIN(P11, P27), IF(S8=2, MIN(P27, P11), IF(S8=3, MIN(P11, P25, P27), IF(S8=4, MIN(P27, P11), ""))))</f>
        <v>30000</v>
      </c>
      <c r="Q28" s="54" t="s">
        <v>33</v>
      </c>
    </row>
    <row r="29" spans="2:22" s="17" customFormat="1" ht="15.75" customHeight="1" x14ac:dyDescent="0.2">
      <c r="B29" s="27">
        <f t="shared" si="3"/>
        <v>2017</v>
      </c>
      <c r="C29" s="27" t="str">
        <f t="shared" si="2"/>
        <v>April</v>
      </c>
      <c r="D29" s="36"/>
      <c r="E29" s="36"/>
      <c r="F29" s="34"/>
      <c r="G29" s="34"/>
      <c r="H29" s="34"/>
      <c r="I29" s="34"/>
      <c r="J29" s="34"/>
      <c r="K29" s="49">
        <f t="shared" si="0"/>
        <v>0</v>
      </c>
      <c r="L29" s="45"/>
      <c r="M29" s="58"/>
      <c r="O29" s="20" t="s">
        <v>63</v>
      </c>
      <c r="P29" s="56">
        <f>IF(OR(S8=1,S8=3),P21/P12,IF(S8=4,(P21/P26)/(P12/24),""))</f>
        <v>0.9932432432432432</v>
      </c>
      <c r="Q29" s="54" t="s">
        <v>33</v>
      </c>
    </row>
    <row r="30" spans="2:22" s="17" customFormat="1" ht="15.75" customHeight="1" x14ac:dyDescent="0.2">
      <c r="B30" s="27">
        <f t="shared" si="3"/>
        <v>2017</v>
      </c>
      <c r="C30" s="27" t="str">
        <f t="shared" si="2"/>
        <v>March</v>
      </c>
      <c r="D30" s="36"/>
      <c r="E30" s="36"/>
      <c r="F30" s="34"/>
      <c r="G30" s="34"/>
      <c r="H30" s="34"/>
      <c r="I30" s="34"/>
      <c r="J30" s="34"/>
      <c r="K30" s="49">
        <f t="shared" si="0"/>
        <v>0</v>
      </c>
      <c r="L30" s="45"/>
      <c r="M30" s="58"/>
      <c r="S30" s="14"/>
      <c r="T30" s="14"/>
      <c r="U30" s="50"/>
    </row>
    <row r="31" spans="2:22" s="17" customFormat="1" ht="15.75" customHeight="1" x14ac:dyDescent="0.2">
      <c r="B31" s="27">
        <f t="shared" si="3"/>
        <v>2017</v>
      </c>
      <c r="C31" s="27" t="str">
        <f t="shared" si="2"/>
        <v>February</v>
      </c>
      <c r="D31" s="36"/>
      <c r="E31" s="36"/>
      <c r="F31" s="34"/>
      <c r="G31" s="34"/>
      <c r="H31" s="34"/>
      <c r="I31" s="34"/>
      <c r="J31" s="34"/>
      <c r="K31" s="49">
        <f t="shared" si="0"/>
        <v>0</v>
      </c>
      <c r="L31" s="45"/>
      <c r="M31" s="58"/>
      <c r="O31" s="121" t="s">
        <v>30</v>
      </c>
      <c r="P31" s="124" t="str">
        <f>IF(AND(SUM(M8:M19)&gt;=5, SUM(M8:M10)&gt;0), "Loan Exceeds NSF Criteria",
IF(AND(SUM(M8:M9)&gt;=1, SUM(M8:M19)&gt;3), "Loan Exceeds NSF Criteria",
IF(AND(OR(S8=1, S8=3, S8=4), P29&lt;0.9), "Deposits Outside of 10% Tolerance",
IF(AND(S8=3, K52&gt;2000000), "Annual Sales Exceeded",
IF(AND(S8=3, K53&gt;10), "Employee Limit Exceeded",
IF(OR(K47=0, K47=""), "Percentage of Ownership Missing",
IF(AND(S8=4, COUNTA(F8:F43)&lt;3), "Min 3 Months Required",
IF(AND(S8&lt;&gt;4, AND(INT(LEFT($R$8, 2))=24, $P$26&lt;24)), "Min 24 Months Required",
IF(AND(S8&lt;&gt;4, AND(INT(LEFT($R$8, 2))=12, $P$26&lt;12)), "Min 12 Months Required", TEXT(P28*K47, "$#,##0.00"))))))))))</f>
        <v>$30,000.00</v>
      </c>
      <c r="Q31" s="124"/>
      <c r="U31" s="46"/>
    </row>
    <row r="32" spans="2:22" s="17" customFormat="1" ht="14.25" customHeight="1" x14ac:dyDescent="0.2">
      <c r="B32" s="27">
        <f t="shared" si="3"/>
        <v>2017</v>
      </c>
      <c r="C32" s="27" t="str">
        <f t="shared" si="2"/>
        <v>January</v>
      </c>
      <c r="D32" s="36"/>
      <c r="E32" s="36"/>
      <c r="F32" s="35"/>
      <c r="G32" s="34"/>
      <c r="H32" s="34"/>
      <c r="I32" s="34"/>
      <c r="J32" s="34"/>
      <c r="K32" s="49">
        <f t="shared" si="0"/>
        <v>0</v>
      </c>
      <c r="L32" s="45"/>
      <c r="M32" s="58"/>
      <c r="O32" s="121"/>
      <c r="P32" s="124"/>
      <c r="Q32" s="124"/>
      <c r="U32" s="51"/>
    </row>
    <row r="33" spans="2:17" s="17" customFormat="1" ht="15.75" customHeight="1" x14ac:dyDescent="0.2">
      <c r="B33" s="27">
        <f t="shared" si="3"/>
        <v>2016</v>
      </c>
      <c r="C33" s="27" t="str">
        <f t="shared" si="2"/>
        <v>December</v>
      </c>
      <c r="D33" s="36"/>
      <c r="E33" s="36"/>
      <c r="F33" s="35"/>
      <c r="G33" s="34"/>
      <c r="H33" s="34"/>
      <c r="I33" s="34"/>
      <c r="J33" s="34"/>
      <c r="K33" s="49">
        <f t="shared" si="0"/>
        <v>0</v>
      </c>
      <c r="L33" s="45"/>
      <c r="M33" s="58"/>
      <c r="O33" s="21"/>
      <c r="P33" s="21"/>
      <c r="Q33" s="21"/>
    </row>
    <row r="34" spans="2:17" s="17" customFormat="1" ht="15.75" customHeight="1" x14ac:dyDescent="0.2">
      <c r="B34" s="27">
        <f t="shared" si="3"/>
        <v>2016</v>
      </c>
      <c r="C34" s="27" t="str">
        <f t="shared" si="2"/>
        <v>November</v>
      </c>
      <c r="D34" s="36"/>
      <c r="E34" s="36"/>
      <c r="F34" s="35"/>
      <c r="G34" s="34"/>
      <c r="H34" s="34"/>
      <c r="I34" s="34"/>
      <c r="J34" s="34"/>
      <c r="K34" s="49">
        <f t="shared" si="0"/>
        <v>0</v>
      </c>
      <c r="L34" s="45"/>
      <c r="M34" s="58"/>
      <c r="O34" s="43" t="str">
        <f>IF(S8=1, "", IF(S8=2, "", IF(S8=3, "The Business' Expense Ratio is:", "")))</f>
        <v/>
      </c>
      <c r="P34" s="64" t="str">
        <f>IF(S8=1, "", IF(S8=2, "", IF(S8=3, IFERROR(P22/P12, 0), "")))</f>
        <v/>
      </c>
      <c r="Q34" s="63" t="str">
        <f>IF(S8=1, "", IF(S8=2, "", IF(S8=3, "Calculated Field", "")))</f>
        <v/>
      </c>
    </row>
    <row r="35" spans="2:17" s="17" customFormat="1" ht="15.75" customHeight="1" x14ac:dyDescent="0.2">
      <c r="B35" s="27">
        <f t="shared" si="3"/>
        <v>2016</v>
      </c>
      <c r="C35" s="27" t="str">
        <f t="shared" si="2"/>
        <v>October</v>
      </c>
      <c r="D35" s="36"/>
      <c r="E35" s="36"/>
      <c r="F35" s="35"/>
      <c r="G35" s="34"/>
      <c r="H35" s="34"/>
      <c r="I35" s="34"/>
      <c r="J35" s="34"/>
      <c r="K35" s="49">
        <f t="shared" si="0"/>
        <v>0</v>
      </c>
      <c r="L35" s="45"/>
      <c r="M35" s="58"/>
      <c r="O35" s="97" t="str">
        <f>IF(S8=1, "", IF(S8=2, "", IF(S8=3, "Please describe the business and comment why the expense ratio is reasonable:", "")))</f>
        <v/>
      </c>
      <c r="P35" s="98"/>
      <c r="Q35" s="98"/>
    </row>
    <row r="36" spans="2:17" s="17" customFormat="1" ht="15.75" customHeight="1" x14ac:dyDescent="0.2">
      <c r="B36" s="27">
        <f t="shared" si="3"/>
        <v>2016</v>
      </c>
      <c r="C36" s="27" t="str">
        <f t="shared" si="2"/>
        <v>September</v>
      </c>
      <c r="D36" s="36"/>
      <c r="E36" s="36"/>
      <c r="F36" s="35"/>
      <c r="G36" s="34"/>
      <c r="H36" s="34"/>
      <c r="I36" s="34"/>
      <c r="J36" s="34"/>
      <c r="K36" s="49">
        <f t="shared" si="0"/>
        <v>0</v>
      </c>
      <c r="L36" s="45"/>
      <c r="M36" s="58"/>
      <c r="O36" s="97"/>
      <c r="P36" s="98"/>
      <c r="Q36" s="98"/>
    </row>
    <row r="37" spans="2:17" s="17" customFormat="1" ht="15.75" customHeight="1" x14ac:dyDescent="0.2">
      <c r="B37" s="27">
        <f t="shared" si="3"/>
        <v>2016</v>
      </c>
      <c r="C37" s="27" t="str">
        <f t="shared" si="2"/>
        <v>August</v>
      </c>
      <c r="D37" s="36"/>
      <c r="E37" s="36"/>
      <c r="F37" s="35"/>
      <c r="G37" s="34"/>
      <c r="H37" s="34"/>
      <c r="I37" s="34"/>
      <c r="J37" s="34"/>
      <c r="K37" s="49">
        <f t="shared" si="0"/>
        <v>0</v>
      </c>
      <c r="L37" s="45"/>
      <c r="M37" s="58"/>
      <c r="O37" s="97"/>
      <c r="P37" s="98"/>
      <c r="Q37" s="98"/>
    </row>
    <row r="38" spans="2:17" s="17" customFormat="1" ht="15.75" customHeight="1" x14ac:dyDescent="0.2">
      <c r="B38" s="27">
        <f t="shared" si="3"/>
        <v>2016</v>
      </c>
      <c r="C38" s="27" t="str">
        <f t="shared" si="2"/>
        <v>July</v>
      </c>
      <c r="D38" s="36"/>
      <c r="E38" s="36"/>
      <c r="F38" s="35"/>
      <c r="G38" s="34"/>
      <c r="H38" s="34"/>
      <c r="I38" s="34"/>
      <c r="J38" s="34"/>
      <c r="K38" s="49">
        <f t="shared" si="0"/>
        <v>0</v>
      </c>
      <c r="L38" s="45"/>
      <c r="M38" s="58"/>
      <c r="O38" s="97"/>
      <c r="P38" s="98"/>
      <c r="Q38" s="98"/>
    </row>
    <row r="39" spans="2:17" s="17" customFormat="1" ht="15.75" customHeight="1" x14ac:dyDescent="0.2">
      <c r="B39" s="27">
        <f t="shared" si="3"/>
        <v>2016</v>
      </c>
      <c r="C39" s="27" t="str">
        <f t="shared" si="2"/>
        <v>June</v>
      </c>
      <c r="D39" s="36"/>
      <c r="E39" s="36"/>
      <c r="F39" s="35"/>
      <c r="G39" s="34"/>
      <c r="H39" s="34"/>
      <c r="I39" s="34"/>
      <c r="J39" s="34"/>
      <c r="K39" s="49">
        <f t="shared" si="0"/>
        <v>0</v>
      </c>
      <c r="L39" s="45"/>
      <c r="M39" s="58"/>
      <c r="O39" s="97"/>
      <c r="P39" s="98"/>
      <c r="Q39" s="98"/>
    </row>
    <row r="40" spans="2:17" s="17" customFormat="1" ht="15.75" customHeight="1" x14ac:dyDescent="0.2">
      <c r="B40" s="27">
        <f t="shared" si="3"/>
        <v>2016</v>
      </c>
      <c r="C40" s="27" t="str">
        <f t="shared" si="2"/>
        <v>May</v>
      </c>
      <c r="D40" s="36"/>
      <c r="E40" s="36"/>
      <c r="F40" s="35"/>
      <c r="G40" s="34"/>
      <c r="H40" s="34"/>
      <c r="I40" s="34"/>
      <c r="J40" s="34"/>
      <c r="K40" s="49">
        <f t="shared" si="0"/>
        <v>0</v>
      </c>
      <c r="L40" s="45"/>
      <c r="M40" s="58"/>
      <c r="O40" s="97"/>
      <c r="P40" s="98"/>
      <c r="Q40" s="98"/>
    </row>
    <row r="41" spans="2:17" s="17" customFormat="1" ht="15" customHeight="1" x14ac:dyDescent="0.2">
      <c r="B41" s="27">
        <f t="shared" si="3"/>
        <v>2016</v>
      </c>
      <c r="C41" s="27" t="str">
        <f t="shared" si="2"/>
        <v>April</v>
      </c>
      <c r="D41" s="36"/>
      <c r="E41" s="36"/>
      <c r="F41" s="35"/>
      <c r="G41" s="34"/>
      <c r="H41" s="34"/>
      <c r="I41" s="34"/>
      <c r="J41" s="34"/>
      <c r="K41" s="49">
        <f t="shared" si="0"/>
        <v>0</v>
      </c>
      <c r="L41" s="45"/>
      <c r="M41" s="58"/>
    </row>
    <row r="42" spans="2:17" s="17" customFormat="1" x14ac:dyDescent="0.2">
      <c r="B42" s="27">
        <f t="shared" si="3"/>
        <v>2016</v>
      </c>
      <c r="C42" s="27" t="str">
        <f t="shared" si="2"/>
        <v>March</v>
      </c>
      <c r="D42" s="36"/>
      <c r="E42" s="36"/>
      <c r="F42" s="35"/>
      <c r="G42" s="34"/>
      <c r="H42" s="34"/>
      <c r="I42" s="34"/>
      <c r="J42" s="34"/>
      <c r="K42" s="49">
        <f t="shared" si="0"/>
        <v>0</v>
      </c>
      <c r="L42" s="45"/>
      <c r="M42" s="58"/>
      <c r="O42" s="121" t="s">
        <v>25</v>
      </c>
      <c r="P42" s="121"/>
      <c r="Q42" s="121"/>
    </row>
    <row r="43" spans="2:17" s="17" customFormat="1" ht="15" customHeight="1" x14ac:dyDescent="0.2">
      <c r="B43" s="27">
        <f t="shared" si="3"/>
        <v>2016</v>
      </c>
      <c r="C43" s="27" t="str">
        <f t="shared" si="2"/>
        <v>February</v>
      </c>
      <c r="D43" s="36"/>
      <c r="E43" s="36"/>
      <c r="F43" s="35"/>
      <c r="G43" s="34"/>
      <c r="H43" s="34"/>
      <c r="I43" s="34"/>
      <c r="J43" s="34"/>
      <c r="K43" s="49">
        <f t="shared" si="0"/>
        <v>0</v>
      </c>
      <c r="L43" s="45"/>
      <c r="M43" s="58"/>
      <c r="O43" s="110" t="s">
        <v>99</v>
      </c>
      <c r="P43" s="110"/>
      <c r="Q43" s="110"/>
    </row>
    <row r="44" spans="2:17" s="17" customFormat="1" x14ac:dyDescent="0.2">
      <c r="B44" s="110" t="s">
        <v>13</v>
      </c>
      <c r="C44" s="110"/>
      <c r="D44" s="59"/>
      <c r="E44" s="59"/>
      <c r="F44" s="60">
        <f t="shared" ref="F44:K44" si="4">SUM(F8:F43)</f>
        <v>3675000</v>
      </c>
      <c r="G44" s="60">
        <f t="shared" si="4"/>
        <v>0</v>
      </c>
      <c r="H44" s="60">
        <f t="shared" si="4"/>
        <v>0</v>
      </c>
      <c r="I44" s="60">
        <f t="shared" si="4"/>
        <v>0</v>
      </c>
      <c r="J44" s="60">
        <f t="shared" si="4"/>
        <v>0</v>
      </c>
      <c r="K44" s="60">
        <f t="shared" si="4"/>
        <v>3675000</v>
      </c>
      <c r="L44" s="61"/>
      <c r="M44" s="62"/>
      <c r="O44" s="111" t="s">
        <v>89</v>
      </c>
      <c r="P44" s="112"/>
      <c r="Q44" s="113"/>
    </row>
    <row r="45" spans="2:17" s="17" customFormat="1" ht="15.75" customHeight="1" x14ac:dyDescent="0.2">
      <c r="B45" s="48"/>
      <c r="C45" s="48"/>
      <c r="D45" s="48"/>
      <c r="E45" s="48"/>
      <c r="F45" s="23"/>
      <c r="G45" s="48"/>
      <c r="H45" s="48"/>
      <c r="I45" s="24"/>
      <c r="O45" s="117" t="s">
        <v>100</v>
      </c>
      <c r="P45" s="118"/>
      <c r="Q45" s="119"/>
    </row>
    <row r="46" spans="2:17" s="17" customFormat="1" ht="18.75" customHeight="1" x14ac:dyDescent="0.2">
      <c r="B46" s="121" t="s">
        <v>32</v>
      </c>
      <c r="C46" s="121"/>
      <c r="D46" s="121"/>
      <c r="E46" s="121"/>
      <c r="F46" s="121"/>
      <c r="G46" s="48"/>
      <c r="H46" s="121" t="s">
        <v>88</v>
      </c>
      <c r="I46" s="121"/>
      <c r="J46" s="121"/>
      <c r="K46" s="121"/>
      <c r="L46" s="121"/>
      <c r="M46" s="121"/>
      <c r="O46" s="117"/>
      <c r="P46" s="118"/>
      <c r="Q46" s="119"/>
    </row>
    <row r="47" spans="2:17" s="17" customFormat="1" ht="15.75" customHeight="1" x14ac:dyDescent="0.2">
      <c r="B47" s="101" t="s">
        <v>15</v>
      </c>
      <c r="C47" s="101"/>
      <c r="D47" s="102"/>
      <c r="E47" s="102"/>
      <c r="F47" s="102"/>
      <c r="G47" s="48"/>
      <c r="H47" s="87" t="s">
        <v>77</v>
      </c>
      <c r="I47" s="88"/>
      <c r="J47" s="89"/>
      <c r="K47" s="103">
        <v>1</v>
      </c>
      <c r="L47" s="104"/>
      <c r="M47" s="105"/>
      <c r="O47" s="117"/>
      <c r="P47" s="118"/>
      <c r="Q47" s="119"/>
    </row>
    <row r="48" spans="2:17" s="17" customFormat="1" ht="15" customHeight="1" x14ac:dyDescent="0.2">
      <c r="B48" s="101" t="s">
        <v>87</v>
      </c>
      <c r="C48" s="101"/>
      <c r="D48" s="102"/>
      <c r="E48" s="102"/>
      <c r="F48" s="102"/>
      <c r="G48" s="48"/>
      <c r="H48" s="87" t="s">
        <v>85</v>
      </c>
      <c r="I48" s="88"/>
      <c r="J48" s="89"/>
      <c r="K48" s="106"/>
      <c r="L48" s="107"/>
      <c r="M48" s="108"/>
      <c r="O48" s="117" t="s">
        <v>57</v>
      </c>
      <c r="P48" s="118"/>
      <c r="Q48" s="119"/>
    </row>
    <row r="49" spans="2:17" s="17" customFormat="1" ht="15" customHeight="1" x14ac:dyDescent="0.2">
      <c r="B49" s="101" t="s">
        <v>20</v>
      </c>
      <c r="C49" s="101"/>
      <c r="D49" s="102"/>
      <c r="E49" s="102"/>
      <c r="F49" s="102"/>
      <c r="G49" s="48"/>
      <c r="H49" s="87" t="s">
        <v>79</v>
      </c>
      <c r="I49" s="88"/>
      <c r="J49" s="89"/>
      <c r="K49" s="94" t="s">
        <v>83</v>
      </c>
      <c r="L49" s="95"/>
      <c r="M49" s="96"/>
      <c r="O49" s="117"/>
      <c r="P49" s="118"/>
      <c r="Q49" s="119"/>
    </row>
    <row r="50" spans="2:17" s="17" customFormat="1" ht="15" customHeight="1" x14ac:dyDescent="0.2">
      <c r="B50" s="101" t="s">
        <v>21</v>
      </c>
      <c r="C50" s="101"/>
      <c r="D50" s="102"/>
      <c r="E50" s="102"/>
      <c r="F50" s="102"/>
      <c r="G50" s="19"/>
      <c r="H50" s="87" t="s">
        <v>78</v>
      </c>
      <c r="I50" s="88"/>
      <c r="J50" s="89"/>
      <c r="K50" s="94" t="s">
        <v>84</v>
      </c>
      <c r="L50" s="95"/>
      <c r="M50" s="96"/>
      <c r="O50" s="117" t="s">
        <v>101</v>
      </c>
      <c r="P50" s="118"/>
      <c r="Q50" s="119"/>
    </row>
    <row r="51" spans="2:17" s="25" customFormat="1" ht="15" customHeight="1" x14ac:dyDescent="0.2">
      <c r="B51" s="101" t="s">
        <v>16</v>
      </c>
      <c r="C51" s="101"/>
      <c r="D51" s="102"/>
      <c r="E51" s="102"/>
      <c r="F51" s="102"/>
      <c r="G51" s="26"/>
      <c r="H51" s="87" t="s">
        <v>80</v>
      </c>
      <c r="I51" s="88"/>
      <c r="J51" s="89"/>
      <c r="K51" s="94" t="s">
        <v>83</v>
      </c>
      <c r="L51" s="95"/>
      <c r="M51" s="96"/>
      <c r="O51" s="117" t="s">
        <v>86</v>
      </c>
      <c r="P51" s="118"/>
      <c r="Q51" s="119"/>
    </row>
    <row r="52" spans="2:17" ht="15.75" customHeight="1" x14ac:dyDescent="0.2">
      <c r="B52" s="101" t="s">
        <v>17</v>
      </c>
      <c r="C52" s="101"/>
      <c r="D52" s="102"/>
      <c r="E52" s="102"/>
      <c r="F52" s="102"/>
      <c r="G52" s="48"/>
      <c r="H52" s="87" t="s">
        <v>81</v>
      </c>
      <c r="I52" s="88"/>
      <c r="J52" s="89"/>
      <c r="K52" s="91">
        <v>1000000</v>
      </c>
      <c r="L52" s="92"/>
      <c r="M52" s="93"/>
      <c r="N52" s="14"/>
      <c r="O52" s="114"/>
      <c r="P52" s="115"/>
      <c r="Q52" s="116"/>
    </row>
    <row r="53" spans="2:17" x14ac:dyDescent="0.2">
      <c r="B53" s="101" t="s">
        <v>22</v>
      </c>
      <c r="C53" s="101"/>
      <c r="D53" s="102"/>
      <c r="E53" s="102"/>
      <c r="F53" s="102"/>
      <c r="G53" s="22"/>
      <c r="H53" s="87" t="s">
        <v>82</v>
      </c>
      <c r="I53" s="88"/>
      <c r="J53" s="89"/>
      <c r="K53" s="94">
        <v>10</v>
      </c>
      <c r="L53" s="95"/>
      <c r="M53" s="96"/>
      <c r="N53" s="14"/>
      <c r="O53" s="111" t="s">
        <v>105</v>
      </c>
      <c r="P53" s="112"/>
      <c r="Q53" s="113"/>
    </row>
    <row r="54" spans="2:17" x14ac:dyDescent="0.2">
      <c r="G54" s="22"/>
      <c r="N54" s="14"/>
      <c r="O54" s="111" t="s">
        <v>58</v>
      </c>
      <c r="P54" s="112"/>
      <c r="Q54" s="113"/>
    </row>
    <row r="55" spans="2:17" ht="19.5" customHeight="1" x14ac:dyDescent="0.2">
      <c r="B55" s="121" t="s">
        <v>31</v>
      </c>
      <c r="C55" s="121"/>
      <c r="D55" s="121"/>
      <c r="E55" s="121"/>
      <c r="F55" s="121"/>
      <c r="G55" s="33"/>
      <c r="H55" s="121" t="s">
        <v>51</v>
      </c>
      <c r="I55" s="121"/>
      <c r="J55" s="121"/>
      <c r="K55" s="121"/>
      <c r="L55" s="121"/>
      <c r="M55" s="121"/>
      <c r="N55" s="14"/>
      <c r="O55" s="114" t="s">
        <v>59</v>
      </c>
      <c r="P55" s="115"/>
      <c r="Q55" s="116"/>
    </row>
    <row r="56" spans="2:17" ht="14.25" customHeight="1" x14ac:dyDescent="0.2">
      <c r="B56" s="109" t="s">
        <v>102</v>
      </c>
      <c r="C56" s="109"/>
      <c r="D56" s="109"/>
      <c r="E56" s="109"/>
      <c r="F56" s="109"/>
      <c r="G56" s="33"/>
      <c r="H56" s="90"/>
      <c r="I56" s="90"/>
      <c r="J56" s="90"/>
      <c r="K56" s="90"/>
      <c r="L56" s="90"/>
      <c r="M56" s="90"/>
      <c r="N56" s="14"/>
    </row>
    <row r="57" spans="2:17" ht="14.25" customHeight="1" x14ac:dyDescent="0.2">
      <c r="B57" s="109"/>
      <c r="C57" s="109"/>
      <c r="D57" s="109"/>
      <c r="E57" s="109"/>
      <c r="F57" s="109"/>
      <c r="G57" s="33"/>
      <c r="H57" s="90"/>
      <c r="I57" s="90"/>
      <c r="J57" s="90"/>
      <c r="K57" s="90"/>
      <c r="L57" s="90"/>
      <c r="M57" s="90"/>
      <c r="N57" s="14"/>
      <c r="O57" s="22" t="s">
        <v>36</v>
      </c>
    </row>
    <row r="58" spans="2:17" ht="14.25" customHeight="1" x14ac:dyDescent="0.2">
      <c r="B58" s="109"/>
      <c r="C58" s="109"/>
      <c r="D58" s="109"/>
      <c r="E58" s="109"/>
      <c r="F58" s="109"/>
      <c r="G58" s="22"/>
      <c r="H58" s="90"/>
      <c r="I58" s="90"/>
      <c r="J58" s="90"/>
      <c r="K58" s="90"/>
      <c r="L58" s="90"/>
      <c r="M58" s="90"/>
      <c r="N58" s="14"/>
      <c r="O58" s="22" t="s">
        <v>70</v>
      </c>
    </row>
    <row r="59" spans="2:17" ht="14.25" customHeight="1" x14ac:dyDescent="0.2">
      <c r="G59" s="67"/>
      <c r="N59" s="14"/>
    </row>
    <row r="60" spans="2:17" ht="14.25" customHeight="1" x14ac:dyDescent="0.2">
      <c r="G60" s="66"/>
    </row>
    <row r="61" spans="2:17" x14ac:dyDescent="0.2">
      <c r="G61" s="66"/>
    </row>
    <row r="62" spans="2:17" x14ac:dyDescent="0.2">
      <c r="G62" s="66"/>
    </row>
    <row r="63" spans="2:17" x14ac:dyDescent="0.2">
      <c r="H63" s="48"/>
      <c r="I63" s="15"/>
      <c r="L63" s="14"/>
      <c r="M63" s="65"/>
    </row>
    <row r="64" spans="2:17" x14ac:dyDescent="0.2">
      <c r="M64" s="65"/>
    </row>
    <row r="65" spans="13:13" x14ac:dyDescent="0.2">
      <c r="M65" s="65"/>
    </row>
  </sheetData>
  <sheetProtection selectLockedCells="1"/>
  <mergeCells count="53">
    <mergeCell ref="O53:Q53"/>
    <mergeCell ref="O54:Q54"/>
    <mergeCell ref="O55:Q55"/>
    <mergeCell ref="O42:Q42"/>
    <mergeCell ref="O43:Q43"/>
    <mergeCell ref="O44:Q44"/>
    <mergeCell ref="O48:Q49"/>
    <mergeCell ref="O45:Q47"/>
    <mergeCell ref="O50:Q50"/>
    <mergeCell ref="O51:Q52"/>
    <mergeCell ref="B53:C53"/>
    <mergeCell ref="B55:F55"/>
    <mergeCell ref="B56:F58"/>
    <mergeCell ref="B44:C44"/>
    <mergeCell ref="B46:F46"/>
    <mergeCell ref="D49:F49"/>
    <mergeCell ref="D50:F50"/>
    <mergeCell ref="D51:F51"/>
    <mergeCell ref="D52:F52"/>
    <mergeCell ref="D53:F53"/>
    <mergeCell ref="B47:C47"/>
    <mergeCell ref="B48:C48"/>
    <mergeCell ref="D48:F48"/>
    <mergeCell ref="H46:M46"/>
    <mergeCell ref="B49:C49"/>
    <mergeCell ref="B50:C50"/>
    <mergeCell ref="B51:C51"/>
    <mergeCell ref="B52:C52"/>
    <mergeCell ref="D47:F47"/>
    <mergeCell ref="H47:J47"/>
    <mergeCell ref="H48:J48"/>
    <mergeCell ref="H49:J49"/>
    <mergeCell ref="K47:M47"/>
    <mergeCell ref="K48:M48"/>
    <mergeCell ref="K49:M49"/>
    <mergeCell ref="K50:M50"/>
    <mergeCell ref="K51:M51"/>
    <mergeCell ref="H50:J50"/>
    <mergeCell ref="H51:J51"/>
    <mergeCell ref="O35:O40"/>
    <mergeCell ref="P35:Q40"/>
    <mergeCell ref="A3:Q3"/>
    <mergeCell ref="G7:J7"/>
    <mergeCell ref="O31:O32"/>
    <mergeCell ref="P31:Q32"/>
    <mergeCell ref="O7:Q7"/>
    <mergeCell ref="O8:Q8"/>
    <mergeCell ref="H52:J52"/>
    <mergeCell ref="H55:M55"/>
    <mergeCell ref="H56:M58"/>
    <mergeCell ref="K52:M52"/>
    <mergeCell ref="K53:M53"/>
    <mergeCell ref="H53:J53"/>
  </mergeCells>
  <conditionalFormatting sqref="D8:D42">
    <cfRule type="expression" dxfId="15" priority="20">
      <formula>D8&lt;&gt;E9</formula>
    </cfRule>
  </conditionalFormatting>
  <conditionalFormatting sqref="O11:O14">
    <cfRule type="expression" dxfId="14" priority="19">
      <formula>$O11&lt;&gt;""</formula>
    </cfRule>
  </conditionalFormatting>
  <conditionalFormatting sqref="P11:P14">
    <cfRule type="expression" dxfId="13" priority="18">
      <formula>$O11&lt;&gt;""</formula>
    </cfRule>
  </conditionalFormatting>
  <conditionalFormatting sqref="Q11:Q14">
    <cfRule type="expression" dxfId="12" priority="17">
      <formula>$O11&lt;&gt;""</formula>
    </cfRule>
  </conditionalFormatting>
  <conditionalFormatting sqref="Q15:Q17">
    <cfRule type="expression" dxfId="11" priority="13">
      <formula>$O15&lt;&gt;""</formula>
    </cfRule>
  </conditionalFormatting>
  <conditionalFormatting sqref="O15:O17">
    <cfRule type="expression" dxfId="10" priority="15">
      <formula>$O15&lt;&gt;""</formula>
    </cfRule>
  </conditionalFormatting>
  <conditionalFormatting sqref="P15:P17">
    <cfRule type="expression" dxfId="9" priority="14">
      <formula>$O15&lt;&gt;""</formula>
    </cfRule>
  </conditionalFormatting>
  <conditionalFormatting sqref="Q34">
    <cfRule type="expression" dxfId="8" priority="10">
      <formula>$O34&lt;&gt;""</formula>
    </cfRule>
  </conditionalFormatting>
  <conditionalFormatting sqref="O34">
    <cfRule type="expression" dxfId="7" priority="12">
      <formula>$O34&lt;&gt;""</formula>
    </cfRule>
  </conditionalFormatting>
  <conditionalFormatting sqref="P34">
    <cfRule type="expression" dxfId="6" priority="11">
      <formula>$O34&lt;&gt;""</formula>
    </cfRule>
  </conditionalFormatting>
  <conditionalFormatting sqref="O35:O40">
    <cfRule type="expression" dxfId="5" priority="6">
      <formula>$O35&lt;&gt;""</formula>
    </cfRule>
  </conditionalFormatting>
  <conditionalFormatting sqref="P35:Q40">
    <cfRule type="expression" dxfId="4" priority="5">
      <formula>$O35&lt;&gt;""</formula>
    </cfRule>
  </conditionalFormatting>
  <conditionalFormatting sqref="P12">
    <cfRule type="expression" dxfId="3" priority="22">
      <formula>$S$8=2</formula>
    </cfRule>
  </conditionalFormatting>
  <conditionalFormatting sqref="R7">
    <cfRule type="expression" dxfId="2" priority="3">
      <formula>$S$8=4</formula>
    </cfRule>
  </conditionalFormatting>
  <conditionalFormatting sqref="R8">
    <cfRule type="expression" dxfId="1" priority="2">
      <formula>$S$8=4</formula>
    </cfRule>
  </conditionalFormatting>
  <conditionalFormatting sqref="R7:R8">
    <cfRule type="expression" dxfId="0" priority="1">
      <formula>$S$8&lt;&gt;4</formula>
    </cfRule>
  </conditionalFormatting>
  <printOptions horizontalCentered="1" verticalCentered="1"/>
  <pageMargins left="0.15" right="0.15" top="0.15" bottom="0.15" header="0.3" footer="0.3"/>
  <pageSetup scale="41" orientation="landscape" r:id="rId1"/>
  <ignoredErrors>
    <ignoredError sqref="P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Lookup!$B$3:$B$14</xm:f>
          </x14:formula1>
          <xm:sqref>C8</xm:sqref>
        </x14:dataValidation>
        <x14:dataValidation type="list" allowBlank="1" showInputMessage="1" showErrorMessage="1" xr:uid="{00000000-0002-0000-0100-000001000000}">
          <x14:formula1>
            <xm:f>Lookup!$C$3:$C$7</xm:f>
          </x14:formula1>
          <xm:sqref>B8</xm:sqref>
        </x14:dataValidation>
        <x14:dataValidation type="list" allowBlank="1" showInputMessage="1" showErrorMessage="1" xr:uid="{00000000-0002-0000-0100-000002000000}">
          <x14:formula1>
            <xm:f>Lookup!$E$3:$E$6</xm:f>
          </x14:formula1>
          <xm:sqref>O8</xm:sqref>
        </x14:dataValidation>
        <x14:dataValidation type="list" allowBlank="1" showInputMessage="1" showErrorMessage="1" xr:uid="{00000000-0002-0000-0100-000003000000}">
          <x14:formula1>
            <xm:f>Lookup!$B$16:$B$17</xm:f>
          </x14:formula1>
          <xm:sqref>K49:K51 L50:M51</xm:sqref>
        </x14:dataValidation>
        <x14:dataValidation type="list" allowBlank="1" showInputMessage="1" showErrorMessage="1" xr:uid="{E0ED9D18-605A-4609-A0B8-149E5120D124}">
          <x14:formula1>
            <xm:f>Lookup!$B$19:$B$20</xm:f>
          </x14:formula1>
          <xm:sqref>R8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F20"/>
  <sheetViews>
    <sheetView workbookViewId="0">
      <selection activeCell="E6" sqref="E6"/>
    </sheetView>
  </sheetViews>
  <sheetFormatPr defaultColWidth="8.85546875" defaultRowHeight="15" x14ac:dyDescent="0.25"/>
  <cols>
    <col min="2" max="2" width="10.85546875" bestFit="1" customWidth="1"/>
    <col min="5" max="5" width="39.85546875" bestFit="1" customWidth="1"/>
  </cols>
  <sheetData>
    <row r="3" spans="2:6" x14ac:dyDescent="0.25">
      <c r="B3" t="s">
        <v>0</v>
      </c>
      <c r="C3">
        <v>2015</v>
      </c>
      <c r="E3" t="s">
        <v>96</v>
      </c>
      <c r="F3">
        <v>1</v>
      </c>
    </row>
    <row r="4" spans="2:6" x14ac:dyDescent="0.25">
      <c r="B4" t="s">
        <v>1</v>
      </c>
      <c r="C4">
        <f>C3+1</f>
        <v>2016</v>
      </c>
      <c r="E4" t="s">
        <v>55</v>
      </c>
      <c r="F4">
        <v>2</v>
      </c>
    </row>
    <row r="5" spans="2:6" x14ac:dyDescent="0.25">
      <c r="B5" t="s">
        <v>2</v>
      </c>
      <c r="C5">
        <f t="shared" ref="C5:C7" si="0">C4+1</f>
        <v>2017</v>
      </c>
      <c r="E5" t="s">
        <v>97</v>
      </c>
      <c r="F5">
        <v>3</v>
      </c>
    </row>
    <row r="6" spans="2:6" x14ac:dyDescent="0.25">
      <c r="B6" t="s">
        <v>3</v>
      </c>
      <c r="C6">
        <f t="shared" si="0"/>
        <v>2018</v>
      </c>
      <c r="E6" t="s">
        <v>98</v>
      </c>
      <c r="F6">
        <v>4</v>
      </c>
    </row>
    <row r="7" spans="2:6" x14ac:dyDescent="0.25">
      <c r="B7" t="s">
        <v>4</v>
      </c>
      <c r="C7">
        <f t="shared" si="0"/>
        <v>2019</v>
      </c>
    </row>
    <row r="8" spans="2:6" x14ac:dyDescent="0.25">
      <c r="B8" t="s">
        <v>5</v>
      </c>
    </row>
    <row r="9" spans="2:6" x14ac:dyDescent="0.25">
      <c r="B9" t="s">
        <v>6</v>
      </c>
    </row>
    <row r="10" spans="2:6" x14ac:dyDescent="0.25">
      <c r="B10" t="s">
        <v>7</v>
      </c>
    </row>
    <row r="11" spans="2:6" x14ac:dyDescent="0.25">
      <c r="B11" t="s">
        <v>8</v>
      </c>
    </row>
    <row r="12" spans="2:6" x14ac:dyDescent="0.25">
      <c r="B12" t="s">
        <v>9</v>
      </c>
    </row>
    <row r="13" spans="2:6" x14ac:dyDescent="0.25">
      <c r="B13" t="s">
        <v>10</v>
      </c>
    </row>
    <row r="14" spans="2:6" x14ac:dyDescent="0.25">
      <c r="B14" t="s">
        <v>11</v>
      </c>
    </row>
    <row r="16" spans="2:6" x14ac:dyDescent="0.25">
      <c r="B16" t="s">
        <v>83</v>
      </c>
    </row>
    <row r="17" spans="2:2" x14ac:dyDescent="0.25">
      <c r="B17" t="s">
        <v>84</v>
      </c>
    </row>
    <row r="19" spans="2:2" x14ac:dyDescent="0.25">
      <c r="B19" t="s">
        <v>94</v>
      </c>
    </row>
    <row r="20" spans="2:2" x14ac:dyDescent="0.25">
      <c r="B2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User Guide</vt:lpstr>
      <vt:lpstr>Bank Statement Worksheet</vt:lpstr>
      <vt:lpstr>Lookup</vt:lpstr>
      <vt:lpstr>'Bank Statement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Freyre</dc:creator>
  <cp:lastModifiedBy>Sandy Adler</cp:lastModifiedBy>
  <cp:lastPrinted>2018-04-09T18:02:44Z</cp:lastPrinted>
  <dcterms:created xsi:type="dcterms:W3CDTF">2016-06-22T14:44:14Z</dcterms:created>
  <dcterms:modified xsi:type="dcterms:W3CDTF">2018-11-01T17:15:44Z</dcterms:modified>
</cp:coreProperties>
</file>